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6" windowWidth="15192" windowHeight="5292" activeTab="0"/>
  </bookViews>
  <sheets>
    <sheet name="дод до поясн" sheetId="1" r:id="rId1"/>
    <sheet name="Спеціальний фонд" sheetId="2" state="hidden" r:id="rId2"/>
    <sheet name="Лист1" sheetId="3" state="hidden" r:id="rId3"/>
  </sheets>
  <definedNames>
    <definedName name="_xlnm.Print_Titles" localSheetId="0">'дод до поясн'!$3:$3</definedName>
    <definedName name="_xlnm.Print_Area" localSheetId="0">'дод до поясн'!$A$1:$C$12</definedName>
  </definedNames>
  <calcPr fullCalcOnLoad="1"/>
</workbook>
</file>

<file path=xl/sharedStrings.xml><?xml version="1.0" encoding="utf-8"?>
<sst xmlns="http://schemas.openxmlformats.org/spreadsheetml/2006/main" count="313" uniqueCount="285">
  <si>
    <t>Субвенція з обласного бюджету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(видатки споживання по департаменту соціальної політики, КФКВ 091303)</t>
  </si>
  <si>
    <t xml:space="preserve"> - департамент архітектури, містобудування та інспектування </t>
  </si>
  <si>
    <t>Міська Програма забезпечення правопорядку (КФКВ 250404)</t>
  </si>
  <si>
    <t>Департамент економіки та розвитку (видатки споживання):</t>
  </si>
  <si>
    <t>Міська Програма підвищення енергоефективності та зменшення споживання енергоресурсів (КФКВ 250404)</t>
  </si>
  <si>
    <t>Міська Програма сприяння розвитку підприємництва (КФКВ 250404)</t>
  </si>
  <si>
    <t>Інші субвенції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(код 41035000)</t>
  </si>
  <si>
    <t xml:space="preserve">Вільний залишок бюджетних коштів </t>
  </si>
  <si>
    <t xml:space="preserve">Залишок бюджетних коштів </t>
  </si>
  <si>
    <t xml:space="preserve">Розподіл вільного залишку бюджетних коштів: </t>
  </si>
  <si>
    <t>у т.ч.: кредиторська заборгованість</t>
  </si>
  <si>
    <t>субвенція державному бюджету</t>
  </si>
  <si>
    <t>Субвенція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(видатки споживання по департаменту соціальної політики, КФКВ 090412)</t>
  </si>
  <si>
    <t>Реконструкція спортивних майданчиків ЗНЗ міста (з ПКД) (КФКВ 150110), в т.ч.:</t>
  </si>
  <si>
    <t xml:space="preserve"> - НВК ЗОШ І-ІІІ ступенів - ліцей спортивного профілю №34 ЧМР (у т.ч. кредиторська заборгованість 2013 року у сумі 2358,6 грн.)</t>
  </si>
  <si>
    <t>Капітальний ремонт приміщень (заміна вікон) (КФКВ 070101), в т.ч.:</t>
  </si>
  <si>
    <t xml:space="preserve"> - ДНЗ № 13 (з ПКД)</t>
  </si>
  <si>
    <t>Капітальний ремонт спортивної зали (КФКВ 070201), у т.ч:</t>
  </si>
  <si>
    <t xml:space="preserve"> - гімназія №31</t>
  </si>
  <si>
    <t xml:space="preserve">Капітальний ремонт внутрішніх мереж опалення (заміна бойлера) ЗОШ І-ІІІ ступенів № 12 (з ПКД) (КФКВ 070201) </t>
  </si>
  <si>
    <t xml:space="preserve">Департамент економіки та розвитку (видатки розвитку): </t>
  </si>
  <si>
    <t xml:space="preserve">Програма підвищення енергоефективності та зменшення споживання енергоресурсів у місті Черкасах на 2012-2015 роки (КФКВ 250404), в т.ч.: </t>
  </si>
  <si>
    <t xml:space="preserve"> - реконструкція приміщення дошкільного навчального закладу (ясла-садок) № 90 Черкаської міської ради</t>
  </si>
  <si>
    <t>з: реконструкції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(КФКВ 150101)</t>
  </si>
  <si>
    <t>на: реконструкцію будівлі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(КФКВ 150101)</t>
  </si>
  <si>
    <t>з: реконструкції будівлі за адресою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(кредиторська заборгованість за 2013 рік) (КФКВ 150101)</t>
  </si>
  <si>
    <t>Призначення з урахуванням змін, грн.</t>
  </si>
  <si>
    <t>на: реконструкцію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за 2013 рік) (КФКВ 150101)</t>
  </si>
  <si>
    <t>з: реконструкції освітлення пішохідної доріжки вздовж будинку № 39/1 по вул. Рябоконя від вул. Чорновола до ДНЗ № 37 м. Черкаси (з ПКД) (КФКВ 150101)</t>
  </si>
  <si>
    <t>на: реконструкцію освітлення пішохідної доріжки вздовж будинку № 39/1 по вул. Радянська від вул. Чорновола до ДНЗ № 37 м. Черкаси (з ПКД) (КФКВ 150101)</t>
  </si>
  <si>
    <t>з: будівництва літнього майданчику для стрільби з лука для фізкультурно-оздоровчому комплексі по вул. Ярославській, 5 в м. Черкаси (КФКВ 150101)</t>
  </si>
  <si>
    <t>на: будівництво літнього майданчику для стрільби з лука на фізкультурно-оздоровчому комплексі по вул. Ярославській, 5 в м. Черкаси (з ПКД) (КФКВ 150101)</t>
  </si>
  <si>
    <t>з: капітального ремонту покрівлі спеціалізованої школи І-ІІІ ступеню № 28  по вул. Сумгаїтська, 22/1 (КФКВ 070201)</t>
  </si>
  <si>
    <t>на: капітальний ремонт покрівлі спеціалізованої школи І-ІІІ ступеню № 28  по вул. Гайдара, 3 (з ПКД) та по вул. Сумгаїтська, 22/1 (КФКВ 070201)</t>
  </si>
  <si>
    <t>з: капітального ремонту покрівлі спеціалізованої школи І-ІІІ ступеню № 28  по вул. Сумгаїтська, 22/1 (кредиторська заборгованість за 2013 рік)  (КФКВ 070201)</t>
  </si>
  <si>
    <t xml:space="preserve"> - на капітальний ремонт частини трибун для глядачів (пішохідної доріжки)   на центральній арені  КП "Центральний стадіон (з  ПКД) м. Черкаси вул.Смілянська,78</t>
  </si>
  <si>
    <t>Департамент архітектури, містобудування та інспектування (видатки розвитку):</t>
  </si>
  <si>
    <t>Департамент житлово-комунального комплексу (видатки розвитку):</t>
  </si>
  <si>
    <t>1. Уточнення за рахунок субвенції з ДБ:</t>
  </si>
  <si>
    <t xml:space="preserve"> БЮДЖЕТ РОЗВИТКУ</t>
  </si>
  <si>
    <t>1. Перерозподіл видатків між об'єктами бюджету розвитку:</t>
  </si>
  <si>
    <t>Департамент охорони здоров'я та медичних послуг (видатки розвитку):</t>
  </si>
  <si>
    <t>Придбання біопсійних щипців (КФКВ 080101), у т.ч.:</t>
  </si>
  <si>
    <t xml:space="preserve"> - КНП "Перша Черкаська міська лікарня" ЧМР</t>
  </si>
  <si>
    <t>Придбання урн для збирання твердих побутових відходів (видатки споживання, КФКВ 240602)</t>
  </si>
  <si>
    <t>Департамент фінансової політики (видатки розвитку):</t>
  </si>
  <si>
    <t>Субвенція обласному бюджету на соціально-економічний розвиток регіону (КФКВ 250324)</t>
  </si>
  <si>
    <t>Капітальний ремонт системи опалення в територіальному центрі соціальної допомоги Придніпровського району м.Черкаси (з ПКД) (КФКВ 091204)</t>
  </si>
  <si>
    <t>Департамент житлово-комунального комплексу:</t>
  </si>
  <si>
    <t>Департамент архітектури, містобудування та інспектування:</t>
  </si>
  <si>
    <t>Реконструкція полігону твердих побутових відходів в районі с. Руська Поляна (видатки розвитку, КФКВ 240602)</t>
  </si>
  <si>
    <t>Будівництво полігону твердих побутових відходів в районі с. Руська Поляна (з ПКД) (видатки розвитку, КФКВ 240602)</t>
  </si>
  <si>
    <t>Капітальний ремонт покрівлі 3-х поверхового лікувального корпусу КНП «Перша Черкаська міська лікарня» ЧМР (з ПКД) (КФКВ 080101)</t>
  </si>
  <si>
    <t xml:space="preserve"> - прямий офтальмоскоп (кредиторська заборгованість 2013 року)</t>
  </si>
  <si>
    <t xml:space="preserve"> - щільова лампа (кредиторська заборгованість 2013 року)</t>
  </si>
  <si>
    <t xml:space="preserve"> - периметр автоматичний офтальмологічний (кредиторська заборгованість 2013 року)</t>
  </si>
  <si>
    <t>Придбання камер дезінфекційних електричних для Черкаської міської дитячої лікарні (КФКВ 080101)</t>
  </si>
  <si>
    <t>Придбання камер дезінфекційних електричних для КЗ «Черкаський міський пологовий будинок «Центр матері та дитини» (КФКВ 080203)</t>
  </si>
  <si>
    <t xml:space="preserve"> - на реконструкцію існуючих мереж зовнішнього освітлення по вул. Чигиринській (від вул. Добровольського до вул. Першотравневої)</t>
  </si>
  <si>
    <t>Реконструкція із застосуванням щебенево-мастичного асфальтобетону пр. Хіміків від вул. Смілянської до вул. Першотравневої (КФКВ 150101)</t>
  </si>
  <si>
    <r>
      <t xml:space="preserve">на: </t>
    </r>
    <r>
      <rPr>
        <sz val="24"/>
        <color indexed="10"/>
        <rFont val="Times New Roman"/>
        <family val="1"/>
      </rPr>
      <t>"Житловий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 (КФКВ 250324)</t>
    </r>
  </si>
  <si>
    <r>
      <rPr>
        <b/>
        <sz val="24"/>
        <color indexed="10"/>
        <rFont val="Times New Roman"/>
        <family val="1"/>
      </rPr>
      <t>з:</t>
    </r>
    <r>
      <rPr>
        <sz val="24"/>
        <color indexed="10"/>
        <rFont val="Times New Roman"/>
        <family val="1"/>
      </rPr>
      <t xml:space="preserve"> капітального ремонту системи гарячого водопостачання у житлових будинках (заміна водопідігрівачів з заміною окремих ділянок трубопроводу) (з ПКД) (КФКВ 100102)</t>
    </r>
  </si>
  <si>
    <r>
      <t>на:</t>
    </r>
    <r>
      <rPr>
        <sz val="24"/>
        <color indexed="10"/>
        <rFont val="Times New Roman"/>
        <family val="1"/>
      </rPr>
      <t xml:space="preserve"> капітальний ремонт житлових будинків (системи гарячого водопостачання з заміною водопідігрівачів та окремих ділянок трубопроводу)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</si>
  <si>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бул. Шевченка, 285 (з ПКД) (КФКВ 100102)</t>
    </r>
  </si>
  <si>
    <r>
      <t xml:space="preserve">на: </t>
    </r>
    <r>
      <rPr>
        <sz val="24"/>
        <color indexed="10"/>
        <rFont val="Times New Roman"/>
        <family val="1"/>
      </rPr>
      <t>капітальний ремонт житлового будинку по бул. Шевченка, 285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</si>
  <si>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вул. Сєдова, 25 (з ПКД) (КФКВ 100102)</t>
    </r>
  </si>
  <si>
    <r>
      <t xml:space="preserve">на: </t>
    </r>
    <r>
      <rPr>
        <sz val="24"/>
        <color indexed="10"/>
        <rFont val="Times New Roman"/>
        <family val="1"/>
      </rPr>
      <t>капітальний ремонт житлового будинку по вул. Сєдова, 25 (покрівля) (з ПКД) (КФКВ 100102)</t>
    </r>
  </si>
  <si>
    <r>
      <rPr>
        <b/>
        <sz val="24"/>
        <color indexed="10"/>
        <rFont val="Times New Roman"/>
        <family val="1"/>
      </rPr>
      <t xml:space="preserve">з: </t>
    </r>
    <r>
      <rPr>
        <sz val="24"/>
        <color indexed="10"/>
        <rFont val="Times New Roman"/>
        <family val="1"/>
      </rPr>
      <t>капітального ремонту покрівлі 4-х поверхової будівлі гуртожитку-казарми за адресою вул. Хоменка, 19, 19/1 (з ПКД) (КФКВ 100102)</t>
    </r>
  </si>
  <si>
    <r>
      <t xml:space="preserve">на: </t>
    </r>
    <r>
      <rPr>
        <sz val="24"/>
        <color indexed="10"/>
        <rFont val="Times New Roman"/>
        <family val="1"/>
      </rPr>
      <t>капітальний ремонт 4-х поверхової будівлі гуртожитку-казарми за адресою вул. Хоменка, 19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</si>
  <si>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гуртожитку по вул. Одеська, 8-а (з ПКД) (КФКВ 100102)</t>
    </r>
  </si>
  <si>
    <t>Інші субвенції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(код 41035000)</t>
  </si>
  <si>
    <t>Внески в статутний капітал КП "ЧЕЛУАШ" (КФКВ 180409), у т.ч.:</t>
  </si>
  <si>
    <t xml:space="preserve"> - на придбання каналопромивної машини</t>
  </si>
  <si>
    <t xml:space="preserve"> - на придбання екскаватора </t>
  </si>
  <si>
    <t xml:space="preserve"> - на придбання приладу для визначення щільності грунта </t>
  </si>
  <si>
    <t>2. Зміна назви заходів:</t>
  </si>
  <si>
    <r>
      <rPr>
        <b/>
        <sz val="24"/>
        <rFont val="Times New Roman"/>
        <family val="1"/>
      </rPr>
      <t>з:</t>
    </r>
    <r>
      <rPr>
        <sz val="24"/>
        <rFont val="Times New Roman"/>
        <family val="1"/>
      </rPr>
      <t xml:space="preserve">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Оборонній від військової частини до перехрестя з вул. Смілянською (в тому числі ПКД) (видатки розвитку, КФКВ 240601)</t>
    </r>
  </si>
  <si>
    <t xml:space="preserve">Субвенція з державного бюджету на надання пільг з послуг зв'язку, інших передбачених законодавством пільг … (на компенсаційні виплати на пільговий проїзд електротранспортом окремим  категоріям громадян) (видатки споживання по департаменту житлово-комунального комплексу, КФКВ 170602) </t>
  </si>
  <si>
    <t>Капітальний ремонт приміщень (заміна вікон) (з ПКД): СШ І-ІІІ ступенів № 18, СШ І-ІІІ ступенів № 28 Черкаської міської ради (КФКВ 070201)</t>
  </si>
  <si>
    <t>Капітальний ремонт  ЗОШ І-ІІІ ступенів № 18 Черкаської міської ради (заміна вікон) (з ПКД) (КФКВ 070201)</t>
  </si>
  <si>
    <t>Капітальний ремонт  ЗОШ І-ІІІ ступенів № 28 Черкаської міської ради (заміна вікон) (з ПКД) (КФКВ 070201)</t>
  </si>
  <si>
    <t>1. Перерозподіл видатків:</t>
  </si>
  <si>
    <t>Департамент організаційного забезпечення (видатки споживання):</t>
  </si>
  <si>
    <t>Департамент соціальної політики (видатки споживання):</t>
  </si>
  <si>
    <t xml:space="preserve">Внески в статутний капітал КП "Центральний стадіон" (КФКВ 180409), у т.ч.: </t>
  </si>
  <si>
    <t>Капітальний ремонт житлового будинку по вул. Гагаріна, 45 (ОСББ "Гагаріна-45") в м.Черкаси (посилення несучих конструкцій 1-го під'їзду) (в т.ч. 25,0 тис.грн.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</si>
  <si>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t>3. Зміна назви та уточнення коду функціональної класифікації об'єктів бюджету розвитку:</t>
  </si>
  <si>
    <t>2. Уточнення головного розпорядника коштів (видатки розвитку):</t>
  </si>
  <si>
    <r>
      <t xml:space="preserve">з: </t>
    </r>
    <r>
      <rPr>
        <sz val="24"/>
        <color indexed="10"/>
        <rFont val="Times New Roman"/>
        <family val="1"/>
      </rPr>
      <t>реконструкції системи опалення, монтаж вузла обліку тепла  ЗОШ І-ІІІ ступенів № 30 Черкаської міської ради (КФКВ 150110)</t>
    </r>
  </si>
  <si>
    <r>
      <t xml:space="preserve">на: </t>
    </r>
    <r>
      <rPr>
        <sz val="24"/>
        <color indexed="10"/>
        <rFont val="Times New Roman"/>
        <family val="1"/>
      </rPr>
      <t>реконструкцію системи опалення, монтаж вузла обліку тепла ЗОШ І-ІІІ ступенів № 30 Черкаської міської ради (з ПКД) (КФКВ 150110)</t>
    </r>
  </si>
  <si>
    <r>
      <t xml:space="preserve">з: </t>
    </r>
    <r>
      <rPr>
        <sz val="24"/>
        <color indexed="10"/>
        <rFont val="Times New Roman"/>
        <family val="1"/>
      </rPr>
      <t>капітального ремонту приміщень (заміна вікон) ЗОШ І-ІІІ ступенів №21 Черкаської міської ради  (КФКВ 070201)</t>
    </r>
  </si>
  <si>
    <r>
      <t xml:space="preserve">на: </t>
    </r>
    <r>
      <rPr>
        <sz val="24"/>
        <color indexed="10"/>
        <rFont val="Times New Roman"/>
        <family val="1"/>
      </rPr>
      <t>капітальний ремонт приміщень (заміна вікон) ЗОШ І-ІІІ ступенів №21 Черкаської міської ради (з ПКД) (КФКВ 070201)</t>
    </r>
  </si>
  <si>
    <r>
      <t xml:space="preserve">з: </t>
    </r>
    <r>
      <rPr>
        <sz val="24"/>
        <color indexed="10"/>
        <rFont val="Times New Roman"/>
        <family val="1"/>
      </rPr>
      <t>капітального ремонту приміщень (заміна вікон) ЗОШ І-ІІІ ступенів № 6 (КФКВ 070201)</t>
    </r>
  </si>
  <si>
    <r>
      <t xml:space="preserve">на: </t>
    </r>
    <r>
      <rPr>
        <sz val="24"/>
        <color indexed="10"/>
        <rFont val="Times New Roman"/>
        <family val="1"/>
      </rPr>
      <t>капітальний ремонт приміщень (заміна вікон) ЗОШ І-ІІІ ступенів № 6 (з ПКД) (КФКВ 070201)</t>
    </r>
  </si>
  <si>
    <r>
      <t xml:space="preserve">з: </t>
    </r>
    <r>
      <rPr>
        <sz val="24"/>
        <color indexed="10"/>
        <rFont val="Times New Roman"/>
        <family val="1"/>
      </rPr>
      <t>капітального ремонту санвузлів ЗОШ І-ІІІ ступенів №21 Черкаської міської ради (КФКВ 070201)</t>
    </r>
  </si>
  <si>
    <r>
      <t xml:space="preserve">на: </t>
    </r>
    <r>
      <rPr>
        <sz val="24"/>
        <color indexed="10"/>
        <rFont val="Times New Roman"/>
        <family val="1"/>
      </rPr>
      <t>капітальний ремонт санвузлів ЗОШ І-ІІІ ступенів №21 Черкаської міської ради (з ПКД) (КФКВ 070201)</t>
    </r>
  </si>
  <si>
    <r>
      <t xml:space="preserve">з: </t>
    </r>
    <r>
      <rPr>
        <sz val="24"/>
        <color indexed="10"/>
        <rFont val="Times New Roman"/>
        <family val="1"/>
      </rPr>
      <t>встановлення спортних майданчиків на території ЗОШ №8 (з ПКД) (КФКВ 070201)</t>
    </r>
  </si>
  <si>
    <r>
      <t xml:space="preserve">на: </t>
    </r>
    <r>
      <rPr>
        <sz val="24"/>
        <color indexed="10"/>
        <rFont val="Times New Roman"/>
        <family val="1"/>
      </rPr>
      <t>реконструкцію спортивного майданчику ЗОШ №8 (з ПКД) (КФКВ 150110)</t>
    </r>
  </si>
  <si>
    <t>Субвенція з обласного бюджету на забезпечення видатків соціально-економічного і культурного розвитку міста (міська Програма забезпечення амбулаторного лікування хворим нефрологічного профілю мешканців міста Черкаси) (видатки споживання по департаменту охорони здоров'я та медичних послуг, КФКВ 250404)</t>
  </si>
  <si>
    <t>Капітальний ремонт приміщень(заміна вікон)   бібліотеки-філії №2 для дітей вул. Сумгаїтська 24/1 (КФКВ 110201)</t>
  </si>
  <si>
    <t>Капітальний ремонт приміщень (заміна вікон), в т.ч.: ДНЗ № 1 (з ПКД) (КФКВ 070101)</t>
  </si>
  <si>
    <t>Капітальний ремонт покрівлі СШ І-ІІІ ступенів № 18 Черкаської міської ради (КФКВ 070201)</t>
  </si>
  <si>
    <t>Реконструкція системи опалення, монтаж вузла обліку тепла  ЗОШ І-ІІІ ступенів № 30 Черкаської міської ради (з ПКД) (КФКВ 150110)</t>
  </si>
  <si>
    <t>Внески в статутний капітал КП "Дирекція парків" (КФКВ 180409), у т.ч.:</t>
  </si>
  <si>
    <t xml:space="preserve"> - на придбання трактора з відвалом, причепом та подрібнювачем відходів деревини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</si>
  <si>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 (КФКВ 091204)</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</si>
  <si>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 (КФКВ 091204)</t>
  </si>
  <si>
    <t>Реконстукція спортивного майданчика в межах території будинків по вул. В. Чорновола, 120/2 та вул. Радянська, 37 м. Черкаси (з ПКД) (КФКВ 150101)</t>
  </si>
  <si>
    <t>Будівництво мереж зовнішнього освітлення пішохідної алеї від вул. Р. Люксембург (вздовж ЗОШ № 2) до житлового будинку  № 162 по вул. В. Чорновола (з ПКД) (КФКВ 150101)</t>
  </si>
  <si>
    <t>Реконструкція зовнішнього освітлення по вул. Смілянській, 1 в м. Черкаси (з ПКД) (КФКВ 150101)</t>
  </si>
  <si>
    <t>Капітальний ремонт внутрішньоквартального проїзду з вул. В. Чорновола до буд. 120/1 та буд. 120/2 м. Черкаси (з ПКД) (КФКВ 170703)</t>
  </si>
  <si>
    <t>Будівництво зовнішнього освітлення по вул. Корольова м. Черкаси (з ПКД) (КФКВ 150101)</t>
  </si>
  <si>
    <t>Капітальний ремонт внутрішньобудинкового проїзду по вул. Громова між буд. № 95-99 в м. Черкаси (з ПКД) (КФКВ 170703)</t>
  </si>
  <si>
    <t>Капітальний ремонт внутрішньоквартального проїзду пров. Коцюбинського між вул. Пастерівської та Р. Люксембург м. Черкаси (з ПКД) (КФКВ 170703)</t>
  </si>
  <si>
    <t>Капітальний ремонт внутрішньобудинкового проїзду по просп. Хіміків, 52 в м. Черкаси (з ПКД) (КФКВ 170703)</t>
  </si>
  <si>
    <t>Будівництво тротуару по непарній стороні по вул.Ярослава Галана від будинків № 13/2 до № 19 в м.Черкаси (з ПКД) (КФКВ 170703)</t>
  </si>
  <si>
    <t>Виготовлення ПКД на реконструкцію фонтану в Дитячому парку (КФКВ 150101)</t>
  </si>
  <si>
    <t>Реконструкція спортивного майданчика (тренажери) у дворі будинку № 81 по вул.Героїв Дніпра в м. Черкаси (з ПКД) (КФКВ 150101)</t>
  </si>
  <si>
    <r>
      <rPr>
        <b/>
        <sz val="24"/>
        <rFont val="Times New Roman"/>
        <family val="1"/>
      </rPr>
      <t>з:</t>
    </r>
    <r>
      <rPr>
        <sz val="24"/>
        <rFont val="Times New Roman"/>
        <family val="1"/>
      </rPr>
      <t xml:space="preserve"> будівництва дитячих майданчиків  в м. Черкаси (з ПКД): вул. Орджонікідзе, 94; вул. Добровольського, 6; вул. Толстого, 78 </t>
    </r>
  </si>
  <si>
    <r>
      <t xml:space="preserve">на: </t>
    </r>
    <r>
      <rPr>
        <sz val="24"/>
        <rFont val="Times New Roman"/>
        <family val="1"/>
      </rPr>
      <t xml:space="preserve">реконструкцію дитячих майданчиків  в м. Черкаси (з ПКД): вул. Орджонікідзе, 94; вул. Добровольського, 6; вул. Толстого, 78 </t>
    </r>
  </si>
  <si>
    <t>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(КФКВ 250404,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</si>
  <si>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Капітальний ремонт внутрішніх мереж опалення (встановлення лічильника тепла) Дитячої школи мистецтв (з ПКД) (КФКВ 110205)</t>
  </si>
  <si>
    <t>Капітальний ремонт приміщень (заміна вікон), в т.ч.: ДНЗ № 13 (з ПКД) (КФКВ 070101)</t>
  </si>
  <si>
    <t xml:space="preserve"> - по пологовому будинку (КФКВ 080203)</t>
  </si>
  <si>
    <t xml:space="preserve"> - по поліклініках і амбулаторіях (у т.ч. 500000,00 грн. трансферти КНП "П'ята Черкаська міська поліклініка", КФКВ 080300)</t>
  </si>
  <si>
    <t>Видатки по органах місцевого самоврядування (видатки споживання, КФКВ 010116):</t>
  </si>
  <si>
    <t xml:space="preserve"> - департамент організаційного забезпечення</t>
  </si>
  <si>
    <t xml:space="preserve"> - департамент охорони здоров'я та медичних послуг </t>
  </si>
  <si>
    <t xml:space="preserve"> - на виготовлення проектно-кошторисної документації по реконструкції скверу "Юність"</t>
  </si>
  <si>
    <t>Капітальний ремонт приміщень (заміна вікон), у т.ч.:  ЗОШ І-ІІІ ступенів № 8 (з ПКД) (КФКВ 070201)</t>
  </si>
  <si>
    <t>Капітальний ремонт покрівлі філії Черкаської дитячої художньої школи ім. Д. Нарбута за адресою м. Черкаси, Сумгаїтська 38 (з ПКД) (КФКВ 110205)</t>
  </si>
  <si>
    <t>Капітальний ремонт внутрішних приміщень будівлі Черкаської дитячої художньої школи ім. Д. Нарбута (з ПКД) (КФКВ 110205)</t>
  </si>
  <si>
    <t xml:space="preserve"> - по інформаційно-аналітичному центру медичної статистики та здоровя (КФКВ 081002)</t>
  </si>
  <si>
    <t>Міська Програма організації та проведення святкових заходів, відзначення знаменних і пам"ятних дат у місті (КФКВ 110502)</t>
  </si>
  <si>
    <t>Видатки на оплату праці працівникам центру соціальних служб для сім'ї, дітей та молоді (КФКВ 091101)</t>
  </si>
  <si>
    <t>Субвенція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(видатки споживання по департаменту освіти та гуманітарної політики, КФКВ 070201)</t>
  </si>
  <si>
    <r>
      <t>з:</t>
    </r>
    <r>
      <rPr>
        <sz val="24"/>
        <color indexed="10"/>
        <rFont val="Times New Roman"/>
        <family val="1"/>
      </rPr>
      <t xml:space="preserve"> капітального ремонту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(КФКВ 070201)</t>
    </r>
  </si>
  <si>
    <r>
      <t xml:space="preserve">на: </t>
    </r>
    <r>
      <rPr>
        <sz val="24"/>
        <color indexed="10"/>
        <rFont val="Times New Roman"/>
        <family val="1"/>
      </rPr>
      <t>капітальний ремонт приміщень ЗОШ І-ІІІ ступенів №21 Черкаської міської ради (з ПКД) (КФКВ 070201)</t>
    </r>
  </si>
  <si>
    <r>
      <t xml:space="preserve">з: </t>
    </r>
    <r>
      <rPr>
        <sz val="24"/>
        <color indexed="10"/>
        <rFont val="Times New Roman"/>
        <family val="1"/>
      </rPr>
      <t>реконструкції системи опалення, монтаж вузла обліку тепла  ДНЗ №72  Черкаської міської ради (КФКВ 150101)</t>
    </r>
  </si>
  <si>
    <r>
      <t>на:</t>
    </r>
    <r>
      <rPr>
        <sz val="24"/>
        <color indexed="10"/>
        <rFont val="Times New Roman"/>
        <family val="1"/>
      </rPr>
      <t xml:space="preserve"> реконструкцію системи опалення, монтаж вузла обліку тепла  ДНЗ №72  Черкаської міської ради (з ПКД) (КФКВ 150101)</t>
    </r>
  </si>
  <si>
    <r>
      <t xml:space="preserve">з: </t>
    </r>
    <r>
      <rPr>
        <sz val="24"/>
        <color indexed="10"/>
        <rFont val="Times New Roman"/>
        <family val="1"/>
      </rPr>
      <t>капітального ремонту приміщень (заміна вікон) ДНЗ (з ПКД) № 34, № 69, № 72, № 78, 87, 25, 83, 89 (КФКВ 070101)</t>
    </r>
  </si>
  <si>
    <r>
      <t xml:space="preserve">на: </t>
    </r>
    <r>
      <rPr>
        <sz val="24"/>
        <color indexed="10"/>
        <rFont val="Times New Roman"/>
        <family val="1"/>
      </rPr>
      <t>капітальний ремонт приміщень (заміна вікон)  ДНЗ № 69, № 89, № 87 (з ПКД) (КФКВ 070101)</t>
    </r>
  </si>
  <si>
    <r>
      <t xml:space="preserve">з: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</si>
  <si>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дихальний апарат експертного класу (апарат ШВЛ)</t>
    </r>
  </si>
  <si>
    <r>
      <t xml:space="preserve">на: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</si>
  <si>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xml:space="preserve"> - дихальні апарати експертного класу (апарати ШВЛ)</t>
    </r>
  </si>
  <si>
    <r>
      <t xml:space="preserve">з: </t>
    </r>
    <r>
      <rPr>
        <sz val="24"/>
        <color indexed="10"/>
        <rFont val="Times New Roman"/>
        <family val="1"/>
      </rPr>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</si>
  <si>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на: </t>
    </r>
    <r>
      <rPr>
        <sz val="24"/>
        <color indexed="10"/>
        <rFont val="Times New Roman"/>
        <family val="1"/>
      </rPr>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</si>
  <si>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з: </t>
    </r>
    <r>
      <rPr>
        <sz val="24"/>
        <color indexed="10"/>
        <rFont val="Times New Roman"/>
        <family val="1"/>
      </rPr>
      <t>придбання стелізаторів для КНП "Перша міська лікарня" ЧМР (КФКВ 080101)</t>
    </r>
  </si>
  <si>
    <r>
      <t xml:space="preserve">на: </t>
    </r>
    <r>
      <rPr>
        <sz val="24"/>
        <color indexed="10"/>
        <rFont val="Times New Roman"/>
        <family val="1"/>
      </rPr>
      <t>придбання стерилізаторів для КНП "Перша міська лікарня" ЧМР (КФКВ 080101)</t>
    </r>
  </si>
  <si>
    <r>
      <t xml:space="preserve">з: </t>
    </r>
    <r>
      <rPr>
        <sz val="24"/>
        <color indexed="10"/>
        <rFont val="Times New Roman"/>
        <family val="1"/>
      </rPr>
      <t>капітального ремонту асфальтного покриття та встановлення огорожі біля  корпусу паліативної допомоги  КНП ЧМР " Друга Черкаська міська лікарня  відновного лікування" (з ПКД) (КФКВ 080101)</t>
    </r>
  </si>
  <si>
    <r>
      <t xml:space="preserve">на: </t>
    </r>
    <r>
      <rPr>
        <sz val="24"/>
        <color indexed="10"/>
        <rFont val="Times New Roman"/>
        <family val="1"/>
      </rPr>
      <t>капітальний ремонт асфальтного покриття та огорожі КНП ЧМР "Друга Черкаська міська лікарня  відновного лікування" в рамках міської програми розвитку паліативної допомоги у м. Черкаси на 2013-2015 роки (з ПКД) (КФКВ 080101)</t>
    </r>
  </si>
  <si>
    <r>
      <t xml:space="preserve">з: </t>
    </r>
    <r>
      <rPr>
        <sz val="24"/>
        <color indexed="10"/>
        <rFont val="Times New Roman"/>
        <family val="1"/>
      </rPr>
      <t>капітального ремонту будівлі КНП "Черкаська міська інфекційна лікарня" Черкаської міської ради (термомодернізація будівлі) (з ПКД) (КФКВ 080101)</t>
    </r>
  </si>
  <si>
    <t>Будівництво водопонижуючої станції в м-ні "Дахнівський" вул. Рокосовського, вул. Ткаліча, вул. Кузнєцова (видатки розвитку, КФКВ 240601)</t>
  </si>
  <si>
    <t>Будівництво очисних споруд на витоку зливових вод з колектора глибокого залягання по вул. Крилова (в тому числі ПКД) (видатки розвитку, КФКВ 240601)</t>
  </si>
  <si>
    <t>Заходи по збереженню природно-заповідного фонду (видатки споживання, КФКВ 240605)</t>
  </si>
  <si>
    <t>Обстеження об'єктів вулично-дорожньої мережі (видатки споживання, КФКВ 170703)</t>
  </si>
  <si>
    <r>
      <t xml:space="preserve">на: </t>
    </r>
    <r>
      <rPr>
        <sz val="24"/>
        <color indexed="10"/>
        <rFont val="Times New Roman"/>
        <family val="1"/>
      </rPr>
      <t>капітальний ремонт гуртожитку по вул. Одеська, 8-а (покрівля) (з ПКД) (КФКВ 100102)</t>
    </r>
  </si>
  <si>
    <r>
      <t xml:space="preserve">з: </t>
    </r>
    <r>
      <rPr>
        <sz val="24"/>
        <color indexed="10"/>
        <rFont val="Times New Roman"/>
        <family val="1"/>
      </rPr>
      <t>капітального ремонту покрівлі гуртожитку по вул. Одеська, 8/1 (з ПКД) (КФКВ 100102)</t>
    </r>
  </si>
  <si>
    <r>
      <t xml:space="preserve">на: </t>
    </r>
    <r>
      <rPr>
        <sz val="24"/>
        <color indexed="10"/>
        <rFont val="Times New Roman"/>
        <family val="1"/>
      </rPr>
      <t>капітальний ремонт гуртожитку по вул. Одеська, 8/1 (покрівля) (з ПКД) (КФКВ 100102)</t>
    </r>
  </si>
  <si>
    <r>
      <t xml:space="preserve">з: </t>
    </r>
    <r>
      <rPr>
        <sz val="24"/>
        <color indexed="10"/>
        <rFont val="Times New Roman"/>
        <family val="1"/>
      </rPr>
      <t>реконструкції електропроводки із встановленням приладів обліку у гуртожитках по вул. Одеська, 8-а та вул. Одеська, 8/1 (з ПКД) (КФКВ 150101)</t>
    </r>
  </si>
  <si>
    <r>
      <t xml:space="preserve">на: </t>
    </r>
    <r>
      <rPr>
        <sz val="24"/>
        <color indexed="10"/>
        <rFont val="Times New Roman"/>
        <family val="1"/>
      </rPr>
      <t>реконструкцію гуртожитків по вул. Одеська, 8-а та вул. Одеська, 8/1 (мережі електропостачання із встановленням приладів обліку) (з ПКД) (КФКВ 150101)</t>
    </r>
  </si>
  <si>
    <r>
      <t xml:space="preserve">з: </t>
    </r>
    <r>
      <rPr>
        <sz val="24"/>
        <color indexed="10"/>
        <rFont val="Times New Roman"/>
        <family val="1"/>
      </rPr>
      <t>реконструкції електропроводки із встановленням приладів обліку у гуртожитку по вул. Хоменка, 14 (з ПКД) (КФКВ 150101)</t>
    </r>
  </si>
  <si>
    <r>
      <t xml:space="preserve">на: </t>
    </r>
    <r>
      <rPr>
        <sz val="24"/>
        <color indexed="10"/>
        <rFont val="Times New Roman"/>
        <family val="1"/>
      </rPr>
      <t>капітальний ремонт гуртожитку по вул. Хоменка, 14 (покрівля та мережі електропостачання) (з ПКД) (КФКВ 100102)</t>
    </r>
  </si>
  <si>
    <r>
      <t xml:space="preserve">з: </t>
    </r>
    <r>
      <rPr>
        <sz val="24"/>
        <color indexed="10"/>
        <rFont val="Times New Roman"/>
        <family val="1"/>
      </rPr>
      <t>реконструкції пішохідного тротуару по непарній стороні вул. Гагаріна від узвозу Замкового до парку "50-річчя Жовтня" (з ПКД) (КФКВ 170703)</t>
    </r>
  </si>
  <si>
    <r>
      <rPr>
        <b/>
        <sz val="24"/>
        <color indexed="10"/>
        <rFont val="Times New Roman"/>
        <family val="1"/>
      </rPr>
      <t>на:</t>
    </r>
    <r>
      <rPr>
        <sz val="24"/>
        <color indexed="10"/>
        <rFont val="Times New Roman"/>
        <family val="1"/>
      </rPr>
      <t xml:space="preserve"> розробку проектно-кошторисної документації по об'єкту «Реконструкція пішохідного тротуару по непарній стороні вул. Гагаріна від узвозу Замкового до парку «50-річчя Жовтня» (КФКВ 170703)</t>
    </r>
  </si>
  <si>
    <r>
      <rPr>
        <b/>
        <sz val="24"/>
        <color indexed="10"/>
        <rFont val="Times New Roman"/>
        <family val="1"/>
      </rPr>
      <t xml:space="preserve">з: </t>
    </r>
    <r>
      <rPr>
        <sz val="24"/>
        <color indexed="10"/>
        <rFont val="Times New Roman"/>
        <family val="1"/>
      </rPr>
      <t>внесків в статутний капітал КП "Міськсвітло" (КФКВ 180409), у т.ч.:</t>
    </r>
  </si>
  <si>
    <r>
      <rPr>
        <b/>
        <sz val="24"/>
        <color indexed="10"/>
        <rFont val="Times New Roman"/>
        <family val="1"/>
      </rPr>
      <t xml:space="preserve">на: </t>
    </r>
    <r>
      <rPr>
        <sz val="24"/>
        <color indexed="10"/>
        <rFont val="Times New Roman"/>
        <family val="1"/>
      </rPr>
      <t>внески в статутний капітал КП "Міськсвітло" (КФКВ 180409), у т.ч.:</t>
    </r>
  </si>
  <si>
    <t>Капітальний ремонт нижнього озера в парку «Перемога» (видатки розвитку, КФКВ 240601)</t>
  </si>
  <si>
    <r>
      <rPr>
        <b/>
        <sz val="24"/>
        <color indexed="10"/>
        <rFont val="Times New Roman"/>
        <family val="1"/>
      </rPr>
      <t>з:</t>
    </r>
    <r>
      <rPr>
        <sz val="24"/>
        <color indexed="10"/>
        <rFont val="Times New Roman"/>
        <family val="1"/>
      </rPr>
      <t xml:space="preserve"> департаменту житлово-комунального комплексу</t>
    </r>
  </si>
  <si>
    <r>
      <rPr>
        <b/>
        <sz val="24"/>
        <color indexed="10"/>
        <rFont val="Times New Roman"/>
        <family val="1"/>
      </rPr>
      <t>на:</t>
    </r>
    <r>
      <rPr>
        <sz val="24"/>
        <color indexed="10"/>
        <rFont val="Times New Roman"/>
        <family val="1"/>
      </rPr>
      <t xml:space="preserve"> департамент архітектури, містобудування та інспектування</t>
    </r>
  </si>
  <si>
    <r>
      <rPr>
        <b/>
        <sz val="24"/>
        <color indexed="10"/>
        <rFont val="Times New Roman"/>
        <family val="1"/>
      </rPr>
      <t>з:</t>
    </r>
    <r>
      <rPr>
        <sz val="24"/>
        <color indexed="10"/>
        <rFont val="Times New Roman"/>
        <family val="1"/>
      </rPr>
      <t xml:space="preserve"> будівництва полігону твердих побутових відходів в районі с. Руська Поляна (з ПКД) (видатки розвитку, КФКВ 240602)</t>
    </r>
  </si>
  <si>
    <r>
      <rPr>
        <b/>
        <sz val="24"/>
        <color indexed="10"/>
        <rFont val="Times New Roman"/>
        <family val="1"/>
      </rPr>
      <t>на:</t>
    </r>
    <r>
      <rPr>
        <sz val="24"/>
        <color indexed="10"/>
        <rFont val="Times New Roman"/>
        <family val="1"/>
      </rPr>
      <t xml:space="preserve"> будівництво полігону твердих побутових відходів в районі с. Руська Поляна (видатки розвитку, КФКВ 240602)</t>
    </r>
  </si>
  <si>
    <t xml:space="preserve">Уточнений план </t>
  </si>
  <si>
    <t>Плани після проведених змін</t>
  </si>
  <si>
    <t>ДОХОДИ</t>
  </si>
  <si>
    <r>
      <rPr>
        <b/>
        <sz val="16"/>
        <rFont val="Times New Roman"/>
        <family val="1"/>
      </rPr>
      <t xml:space="preserve">Додаток 1 </t>
    </r>
    <r>
      <rPr>
        <sz val="16"/>
        <rFont val="Times New Roman"/>
        <family val="1"/>
      </rPr>
      <t xml:space="preserve">
до пояснювальної записки 
до проекту рішення міської  ради
від ____________ № _____</t>
    </r>
  </si>
  <si>
    <t>І. ЗАГАЛЬНИЙ ФОНД</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</si>
  <si>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(код 41030900)</t>
  </si>
  <si>
    <t>Заходи по збереженню природно-заповідного фонду (міська Програма "Екологія", видатки споживання, КФКВ 240605)</t>
  </si>
  <si>
    <t>на: капітальний ремонт покрівлі спеціалізованої школи І-ІІІ ступеню № 28  по вул. Гайдара,3 (з ПКД) та по вул. Сумгаїтська, 22/1 (кредиторська заборгованість за 2013 рік) (КФКВ 070201)</t>
  </si>
  <si>
    <t>з: будівництва спортивного майданчика вул. В.Чорновола, 160/1 в м. Черкаси (з ПКД) (КФКВ 150101)</t>
  </si>
  <si>
    <t>на: реконструкцію спортивного майданчика вул. В.Чорновола, 160/1 в м. Черкаси (з ПКД) (КФКВ 150101)</t>
  </si>
  <si>
    <t>з: реконструкції спортивних майданчиків (КФКВ 150101)</t>
  </si>
  <si>
    <t>на:  реконструкцію спортивних майданчиків (з ПКД) (КФКВ 150101)</t>
  </si>
  <si>
    <t>№</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</si>
  <si>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</si>
  <si>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r>
      <t xml:space="preserve">на: </t>
    </r>
    <r>
      <rPr>
        <sz val="24"/>
        <color indexed="10"/>
        <rFont val="Times New Roman"/>
        <family val="1"/>
      </rPr>
      <t>капітальний ремонт (заміна вікон) КНП "Черкаська міська інфекційна лікарня" Черкаської міської ради (з ПКД) (КФКВ 080101)</t>
    </r>
  </si>
  <si>
    <r>
      <t xml:space="preserve">з: </t>
    </r>
    <r>
      <rPr>
        <sz val="24"/>
        <color indexed="10"/>
        <rFont val="Times New Roman"/>
        <family val="1"/>
      </rPr>
      <t>капітального ремонту будівлі Черкаської міської дитячої лікарні (заміна вікон на енергозберігаючі у відділенні денного стаціонару) (з ПКД) (КФКВ 080101)</t>
    </r>
  </si>
  <si>
    <r>
      <t xml:space="preserve">на: </t>
    </r>
    <r>
      <rPr>
        <sz val="24"/>
        <color indexed="10"/>
        <rFont val="Times New Roman"/>
        <family val="1"/>
      </rPr>
      <t>капітальний ремонт (заміна вікон) відділення денного стаціонару Черкаської міської дитячої лікарні (з ПКД) (КФКВ 080101)</t>
    </r>
  </si>
  <si>
    <r>
      <t xml:space="preserve">з: </t>
    </r>
    <r>
      <rPr>
        <sz val="24"/>
        <color indexed="10"/>
        <rFont val="Times New Roman"/>
        <family val="1"/>
      </rPr>
      <t>"Житловий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 (КФКВ 250324)</t>
    </r>
  </si>
  <si>
    <t xml:space="preserve"> - департамент управління справами та юридичного забезпечення (у т.ч. видатки на оплату праці "-" 126700,00 грн., на енергоносії "-" 40300,00 грн., інші поточні видатки "-" 70000,00 грн.)</t>
  </si>
  <si>
    <t xml:space="preserve"> - департамент освіти та гуманітарної політики (у т.ч. видатки на оплату праці "-" 52500,00 грн., на енергоносії "-" 37100,00 грн., інші поточні видатки "-" 75400,00 грн.)</t>
  </si>
  <si>
    <t xml:space="preserve"> - департамент соціальної політики (у т.ч. видатки на оплату праці "-" 321200,00 грн., інші поточні видатки "-" 45400,00 грн.)</t>
  </si>
  <si>
    <t xml:space="preserve"> - департамент житлово-комунального комплексу  (у т.ч. видатки на оплату праці "-" 61500,00 грн., інші поточні видатки "-" 40500,00 грн.)</t>
  </si>
  <si>
    <t xml:space="preserve"> - департамент економіки та розвитку (у т.ч. видатки на оплату праці "-" 13000,00 грн., інші поточні видатки "-" 135000,00 грн.)</t>
  </si>
  <si>
    <t xml:space="preserve"> - департамент фінансової політики (у т.ч. видатки на оплату праці "-" 191000,00 грн., на енергоносії "-" 10000,00 грн., інші поточні видатки "-" 6000,00 грн.)</t>
  </si>
  <si>
    <t>Інші субвенції з обласного бюджету на забезпечення видатків соціально-економічного і культурного розвитку міста (код 41035000)</t>
  </si>
  <si>
    <t>Інші поточні видатки на проведення поточних ремонтів (КФКВ 070101)</t>
  </si>
  <si>
    <t>Реконструкція спортивного майданчика за адресою вул. Бидгощська, 38 (з ПКД) (КФКВ 150101)</t>
  </si>
  <si>
    <t>Реконструкція дитячого майданчику за адресою вул. Бидгощська, 5 (з ПКД) (КФКВ 150101)</t>
  </si>
  <si>
    <t>Капітальний ремонт покрівлі спеціалізованої школи І-ІІІ ступеню № 28  по вул. Гайдара, 3 (з ПКД) та по вул. Сумгаїтська, 22/1 (КФКВ 070201)</t>
  </si>
  <si>
    <t>Реконструкція спортивного майданчика на розі вул. Гвардійська та пров. Гвардійський (з ПКД) (КФКВ 150101)</t>
  </si>
  <si>
    <t xml:space="preserve"> - на реконструкцію запасного футбольного поля з улаштуванням штучного покриття на території КП "Центральний стадіон" (з ПКД)</t>
  </si>
  <si>
    <t>Департамент освіти та гуманітарної політики (видатки споживання):</t>
  </si>
  <si>
    <t xml:space="preserve"> - по Черкаській міській централізованій бібліотечній системі (КФКВ 110201)</t>
  </si>
  <si>
    <t xml:space="preserve"> - по школах естетичного виховання дітей (КФКВ 110205)</t>
  </si>
  <si>
    <t xml:space="preserve"> - по позашкільних закладах освіти (КФКВ 070401)</t>
  </si>
  <si>
    <t>Департамент житлово-комунального комплексу (видатки споживання):</t>
  </si>
  <si>
    <t>Міська Програма реформування, розвитку і утримання житлово-комунального господарства (КФКВ 100203)</t>
  </si>
  <si>
    <t xml:space="preserve"> - по дошкільних закладах освіти (КФКВ 070101) </t>
  </si>
  <si>
    <t xml:space="preserve"> - по спеціалізованих загальноосвітніх школах-інтернатах, школах та інших закладах освіти для дітей з вадами у фізичному чи розумовому розвитку (в т.ч. видатки на оплату праці "+" 27249,00 грн., КФКВ 070304)</t>
  </si>
  <si>
    <t>Видатки на оплату праці по галузі "Охорона здоров'я", у т.ч.:</t>
  </si>
  <si>
    <t>Видатки на оплату праці по галузі "Культура і мистецтво", у т.ч.:</t>
  </si>
  <si>
    <t>Видатки на оплату праці по галузі "Освіта", у т.ч.:</t>
  </si>
  <si>
    <t xml:space="preserve"> - по лікарнях (КФКВ 080101)</t>
  </si>
  <si>
    <t>Департамент охорони здоров'я та медичних послуг (видатки споживання):</t>
  </si>
  <si>
    <t xml:space="preserve"> - по загальних і спеціалізованих стоматологічних поліклініках (КФКВ 080500)</t>
  </si>
  <si>
    <t xml:space="preserve">Інші поточні видатки (КФКВ 070805) </t>
  </si>
  <si>
    <t>Інші поточні видатки (КФКВ 110201)</t>
  </si>
  <si>
    <t>Міська Програма реформування, розвитку і утримання житлово-комунального господарства (КФКВ 100102), у т.ч.:</t>
  </si>
  <si>
    <t xml:space="preserve"> - капітальний ремонт житлового фонду міської комунальної власності (плановий та позаплановий капітальний ремонт ліфтів)</t>
  </si>
  <si>
    <t xml:space="preserve"> - капітальний ремонт гуртожитку по вул. Одеська, 8-а (покрівля) (з ПКД) </t>
  </si>
  <si>
    <t xml:space="preserve"> - капітальний ремонт гуртожитку по вул. Одеська, 8/1 (покрівля) (з ПКД) </t>
  </si>
  <si>
    <t>2. Зміна назви та уточнення коду функціональної класифікації об'єктів бюджету розвитку:</t>
  </si>
  <si>
    <r>
      <rPr>
        <b/>
        <sz val="24"/>
        <rFont val="Times New Roman"/>
        <family val="1"/>
      </rPr>
      <t>з:</t>
    </r>
    <r>
      <rPr>
        <sz val="24"/>
        <rFont val="Times New Roman"/>
        <family val="1"/>
      </rPr>
      <t xml:space="preserve">  міської Програми реформування, розвитку і утримання житлово-комунального господарства, у т.ч. на капітальний ремонт житового будинку по вул. Фрунзе,24 (1,2,3 під’їзд) (з ПКД) (КФКВ 100102)</t>
    </r>
  </si>
  <si>
    <r>
      <t>на:</t>
    </r>
    <r>
      <rPr>
        <sz val="24"/>
        <rFont val="Times New Roman"/>
        <family val="1"/>
      </rPr>
      <t xml:space="preserve"> реконструкцію житового будинку по вул. Фрунзе,24 (1,2,3 під’їзд) (заміна склоблоків зовнішньої стіни у під'їздах на металопластикові віконні блоки) (з ПКД) (КФКВ 150101)</t>
    </r>
  </si>
  <si>
    <r>
      <rPr>
        <sz val="24"/>
        <rFont val="Times New Roman"/>
        <family val="1"/>
      </rPr>
      <t>Будівництво комплексу вольєрів та приміщень для леопардів та рисей у Черкаському зоологічному парку (видатки розвитку, КФКВ 240605)</t>
    </r>
    <r>
      <rPr>
        <sz val="24"/>
        <color indexed="10"/>
        <rFont val="Times New Roman"/>
        <family val="1"/>
      </rPr>
      <t xml:space="preserve"> </t>
    </r>
  </si>
  <si>
    <t>Міська Програма забезпечення діагностики невідкладних станів на комп'ютерному томографі (КФКВ 080101)</t>
  </si>
  <si>
    <t>Інші поточні видатки лікарень (КФКВ 080101)</t>
  </si>
  <si>
    <t>1. Уточнення за рахунок субвенцій:</t>
  </si>
  <si>
    <t>Субвенція на проведення видатків місцевих бюджетів, що враховуються при визначені обсягу міжбюджетних трансфертів (на виплату допомоги на догляд за інвалідом I чи II групи внаслідок психічного розладу) (код 41035200)</t>
  </si>
  <si>
    <r>
      <rPr>
        <b/>
        <sz val="24"/>
        <rFont val="Times New Roman"/>
        <family val="1"/>
      </rPr>
      <t>на:</t>
    </r>
    <r>
      <rPr>
        <sz val="24"/>
        <rFont val="Times New Roman"/>
        <family val="1"/>
      </rPr>
      <t xml:space="preserve"> будівництво об’єктів зливової каналізації: зливова напірна каналізація по вул. Смілянській від накопичувального басейну (між вул. Хоменка та вул. Вернигори) до перехрестя з вул. Вернигори; зливова каналізація по вул. Смілянській від вул. Вернигори до перехрестя з вул. Леніна; зливова каналізація по вул. Оборонній від військової частини до перехрестя з вул. Смілянською (в тому числі ПКД) (видатки розвитку, КФКВ 240601)</t>
    </r>
  </si>
  <si>
    <t>Департамент соціальної політики (видатки розвитку):</t>
  </si>
  <si>
    <t>Придбання реабілітаційного обладнання для територіального центру соціальної допомоги Соснівського району м.Черкаси (КФКВ 091204)</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</si>
  <si>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(КФКВ 091204)</t>
  </si>
  <si>
    <t>Внески в статутний капітал КП "Інститут розвитку міста" (КФКВ 180409), у т.ч.:</t>
  </si>
  <si>
    <t xml:space="preserve"> - на придбання багатофункціонального пристрою з наявними розширеними функціями друку та сканування </t>
  </si>
  <si>
    <t xml:space="preserve"> - на придбання оргтехніки (багатофункціональних пристроїв, копірів, принтерів, сканерів та ін.)</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</si>
  <si>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(КФКВ 091204)</t>
  </si>
  <si>
    <t xml:space="preserve"> - КЗ "Третя Черкаська міська лікарня швидкої медичної допомоги" ЧМР</t>
  </si>
  <si>
    <t xml:space="preserve"> - Черкаська міська дитяча лікарня</t>
  </si>
  <si>
    <t>Придбання біопсійних щипців (КФКВ 080300), у т.ч.:</t>
  </si>
  <si>
    <t xml:space="preserve"> - КНП "Перша Черкаська міська поліклініка" ЧМР</t>
  </si>
  <si>
    <t xml:space="preserve"> - КНП "Друга Черкаська міська поліклініка" ЧМР</t>
  </si>
  <si>
    <t xml:space="preserve"> - КНП "Четверта Черкаська міська поліклініка" ЧМР</t>
  </si>
  <si>
    <t>Капітальний ремонт будівлі КЗ "Черкаський міський пологовий  будинок "Центр матері та дитини"  по вул.Чехова, 101, м.Черкаси (ремонт приміщень ІІІ поверху гінекологічного корпусу) (з ПКД) (КФКВ 080203)</t>
  </si>
  <si>
    <t>Другий етап введення модулів Медичної інформаційної системи (МІС) КНП "Четверта Черкаська міська поліклініка" ЧМР (КФКВ 080300)</t>
  </si>
  <si>
    <t>Департамент освіти та гуманітарної політики (видатки розвитку):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</si>
  <si>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(код 41030800)</t>
  </si>
  <si>
    <t>1. Зміна видатків за рахунок трансфертів з державного та обласного бюджетів:</t>
  </si>
  <si>
    <t xml:space="preserve"> - фізіотерапевтичний апарат комбінованої терапії</t>
  </si>
  <si>
    <t xml:space="preserve">  - фізіотерапевтичний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</si>
  <si>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ФОНД ОХОРОНИ НАВКОЛИШНЬОГО ПРИРОДНОГО СЕРЕДОВИЩА</t>
  </si>
  <si>
    <t>1. Уточнення заходів:</t>
  </si>
  <si>
    <t>Забезпечення екологічно-безпечного збирання, зберігання, оброблення,утилізації відходів (видатки споживання, КФКВ 240602)</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</si>
  <si>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(КФКВ 080300)</t>
  </si>
  <si>
    <t>ДОРОЖНІЙ ФОНД</t>
  </si>
  <si>
    <t>Уточнення напрямків (по департаменту житлово-комунального комплексу):</t>
  </si>
  <si>
    <t>Фінансова підтримка КП "ЧЕЛУАШ" на проведення термінового (аварійного) поточного ремонту вулично-дорожньої мережі (видатки споживання, КФКВ 170703)</t>
  </si>
  <si>
    <t>Капітальний ремонт мереж зливової каналізації міста (видатки розвитку, КФКВ 170703)</t>
  </si>
  <si>
    <t>Внески в статутний капітал КП "Міськсвітло" (КФКВ 180409), у т.ч.:</t>
  </si>
  <si>
    <t xml:space="preserve"> - на реконструкцію існуючих мереж зовнішнього освітлення по пр. Хіміків (від вул. Чорновола до вул. Сурікова)</t>
  </si>
  <si>
    <t>Реконструкція пішохідного тротуару по непарній стороні вул. Гагаріна від узвозу Замкового до парку "50-річчя Жовтня" (з ПКД) (КФКВ 170703)</t>
  </si>
  <si>
    <t>2. Уточнення головного розпорядника коштів:</t>
  </si>
  <si>
    <t xml:space="preserve"> - на придбання та встановлення лічильників в шафах мереж зовнішнього освітлення</t>
  </si>
  <si>
    <t>3. Зміна назви заходів:</t>
  </si>
  <si>
    <t xml:space="preserve">Розробка проектно-кошторисної документації по об'єкту "Будівництво полігону твердих побутових відходів в районі с. Руська Поляна" (видатки розвитку, КФКВ 240602): </t>
  </si>
  <si>
    <t>Створення кабінету раннього виявлення глаукоми та придбання для його функціонування обладнання в КНП "Друга Черкаська міська поліклініка" (КФКВ 080300), у т.ч.:</t>
  </si>
  <si>
    <t xml:space="preserve"> - на реконструкцію шаф І-710 мереж зовнішнього освітлення (117 одиниць)</t>
  </si>
  <si>
    <t>Реконструкція системи водопостачання та водовідведення в сквері «Хіміків» (встановлення громадського туалету) (видатки розвитку, КФКВ 240601)</t>
  </si>
  <si>
    <t>Міська Програма соціальної допомоги "Турбота" - видатки на надання матеріальної допомоги (КФКВ 090412,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</si>
  <si>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 xml:space="preserve">Уточнення 
спеціального фонду міського бюджету на 2014 рік </t>
  </si>
  <si>
    <t>Департамент організаційного забезпечення (видатки розвитку):</t>
  </si>
  <si>
    <t>Капітальний ремонт системи опалення та частини даху приміщення архівного відділу за адресою вул. Благовісна, 170 (КФКВ 010116)</t>
  </si>
  <si>
    <t>Капітальний ремонт покрівлі КДЮСШ №2 по вул. 30-річчя Перемоги,36 (з ПКД) (КФКВ 130107)</t>
  </si>
  <si>
    <t>Реконструкція із застосуванням щебенево-мастичного асфальтобетону вул. Гагаріна від узвозу Клубний до автостради Н-16, м. Черкаси (з ПКД) (КФКВ 170703)</t>
  </si>
  <si>
    <t>ВИДАТКИ</t>
  </si>
  <si>
    <t>Найменування</t>
  </si>
  <si>
    <t>Зміни до бюджету
 +/- 
(грн.)</t>
  </si>
  <si>
    <t>IІ. СПЕЦІАЛЬНИЙ ФОНД</t>
  </si>
  <si>
    <t>Субвенція з обласного бюджету на проведення видатків місцевих бюджетів, що враховуються при визначені обсягу міжбюджетних трансфертів (у тому числі на виплату допомоги на догляд за інвалідом I чи II групи внаслідок психічного розладу) (видатки споживання по департаменту соціальної політики, КФКВ 090413)</t>
  </si>
  <si>
    <t>Субвенція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(код 41035200)</t>
  </si>
  <si>
    <t>Додаток 1
до пояснювальної записки 
до рішення міської ради
від ________ № ________</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</si>
  <si>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(КПКВК 1513011 - 4 582 609,53 грн., КПКВК 1513012 - 904 269,66 грн., КПКВК 1513013 - 541 736,15 грн., КПКВК 1513015 - 174 933,87 грн., КПКВК 1513016 + 11 796 450,79 грн.)</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</si>
</sst>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00"/>
    <numFmt numFmtId="187" formatCode="#,##0.000000"/>
    <numFmt numFmtId="188" formatCode="0.0"/>
    <numFmt numFmtId="189" formatCode="#,##0.0"/>
    <numFmt numFmtId="190" formatCode="#,##0.0000000"/>
    <numFmt numFmtId="191" formatCode="#,##0.00000000"/>
    <numFmt numFmtId="192" formatCode="#,##0.000000000"/>
    <numFmt numFmtId="193" formatCode="0.000"/>
    <numFmt numFmtId="194" formatCode="000000"/>
    <numFmt numFmtId="195" formatCode="0.0%"/>
    <numFmt numFmtId="196" formatCode="0.00000"/>
    <numFmt numFmtId="197" formatCode="0.0000"/>
    <numFmt numFmtId="198" formatCode="_-* #,##0.00&quot;р.&quot;_-;\-* #,##0.00&quot;р.&quot;_-;_-* \-??&quot;р.&quot;_-;_-@_-"/>
    <numFmt numFmtId="199" formatCode="_-* #,##0.00_р_._-;\-* #,##0.00_р_._-;_-* \-??_р_._-;_-@_-"/>
    <numFmt numFmtId="200" formatCode="0.000000"/>
    <numFmt numFmtId="201" formatCode="#,##0.00_ ;[Red]\-#,##0.00\ "/>
    <numFmt numFmtId="202" formatCode="#,##0.000_р_."/>
    <numFmt numFmtId="203" formatCode="#,##0.00_р_."/>
    <numFmt numFmtId="204" formatCode="_-* #,##0.00\ _р_._-;\-* #,##0.00\ _р_._-;_-* &quot;-&quot;??\ _р_._-;_-@_-"/>
  </numFmts>
  <fonts count="78">
    <font>
      <sz val="10"/>
      <name val="Arial Cyr"/>
      <family val="0"/>
    </font>
    <font>
      <sz val="10"/>
      <name val="Times New Roman"/>
      <family val="1"/>
    </font>
    <font>
      <sz val="8"/>
      <name val="Times New Roman"/>
      <family val="1"/>
    </font>
    <font>
      <b/>
      <sz val="18"/>
      <name val="Times New Roman"/>
      <family val="1"/>
    </font>
    <font>
      <sz val="8"/>
      <name val="Arial Cyr"/>
      <family val="0"/>
    </font>
    <font>
      <sz val="12"/>
      <name val="Times New Roman"/>
      <family val="1"/>
    </font>
    <font>
      <b/>
      <sz val="22"/>
      <name val="Times New Roman"/>
      <family val="1"/>
    </font>
    <font>
      <sz val="22"/>
      <name val="Times New Roman"/>
      <family val="1"/>
    </font>
    <font>
      <b/>
      <sz val="26"/>
      <name val="Times New Roman"/>
      <family val="1"/>
    </font>
    <font>
      <sz val="11"/>
      <color indexed="8"/>
      <name val="Calibri"/>
      <family val="2"/>
    </font>
    <font>
      <sz val="10"/>
      <name val="Arial"/>
      <family val="2"/>
    </font>
    <font>
      <sz val="24"/>
      <name val="Times New Roman"/>
      <family val="1"/>
    </font>
    <font>
      <b/>
      <sz val="24"/>
      <name val="Times New Roman"/>
      <family val="1"/>
    </font>
    <font>
      <sz val="24"/>
      <color indexed="10"/>
      <name val="Times New Roman"/>
      <family val="1"/>
    </font>
    <font>
      <b/>
      <sz val="24"/>
      <color indexed="10"/>
      <name val="Times New Roman"/>
      <family val="1"/>
    </font>
    <font>
      <i/>
      <sz val="24"/>
      <color indexed="10"/>
      <name val="Times New Roman"/>
      <family val="1"/>
    </font>
    <font>
      <sz val="10"/>
      <color indexed="10"/>
      <name val="Times New Roman"/>
      <family val="1"/>
    </font>
    <font>
      <sz val="11"/>
      <color indexed="10"/>
      <name val="Times New Roman"/>
      <family val="1"/>
    </font>
    <font>
      <sz val="15"/>
      <color indexed="10"/>
      <name val="Times New Roman"/>
      <family val="1"/>
    </font>
    <font>
      <b/>
      <sz val="22"/>
      <color indexed="10"/>
      <name val="Times New Roman"/>
      <family val="1"/>
    </font>
    <font>
      <sz val="18"/>
      <color indexed="10"/>
      <name val="Times New Roman"/>
      <family val="1"/>
    </font>
    <font>
      <b/>
      <i/>
      <sz val="24"/>
      <color indexed="10"/>
      <name val="Times New Roman"/>
      <family val="1"/>
    </font>
    <font>
      <b/>
      <sz val="16"/>
      <name val="Times New Roman"/>
      <family val="1"/>
    </font>
    <font>
      <sz val="16"/>
      <name val="Times New Roman"/>
      <family val="1"/>
    </font>
    <font>
      <sz val="11"/>
      <name val="Times New Roman"/>
      <family val="1"/>
    </font>
    <font>
      <b/>
      <sz val="10"/>
      <name val="Times New Roman"/>
      <family val="1"/>
    </font>
    <font>
      <sz val="18"/>
      <name val="Times New Roman"/>
      <family val="1"/>
    </font>
    <font>
      <sz val="22"/>
      <color indexed="10"/>
      <name val="Times New Roman"/>
      <family val="1"/>
    </font>
    <font>
      <i/>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b/>
      <sz val="18"/>
      <color indexed="62"/>
      <name val="Cambria"/>
      <family val="2"/>
    </font>
    <font>
      <sz val="10"/>
      <name val="Helv"/>
      <family val="0"/>
    </font>
    <font>
      <b/>
      <sz val="18"/>
      <color indexed="56"/>
      <name val="Cambria"/>
      <family val="2"/>
    </font>
    <font>
      <sz val="11"/>
      <color indexed="52"/>
      <name val="Calibri"/>
      <family val="2"/>
    </font>
    <font>
      <sz val="12"/>
      <name val="UkrainianPragmatica"/>
      <family val="0"/>
    </font>
    <font>
      <b/>
      <sz val="15"/>
      <color indexed="56"/>
      <name val="Calibri"/>
      <family val="2"/>
    </font>
    <font>
      <b/>
      <sz val="13"/>
      <color indexed="56"/>
      <name val="Calibri"/>
      <family val="2"/>
    </font>
    <font>
      <b/>
      <sz val="11"/>
      <color indexed="56"/>
      <name val="Calibri"/>
      <family val="2"/>
    </font>
    <font>
      <u val="single"/>
      <sz val="10"/>
      <color indexed="20"/>
      <name val="Arial Cyr"/>
      <family val="0"/>
    </font>
    <font>
      <sz val="24"/>
      <color indexed="8"/>
      <name val="Times New Roman"/>
      <family val="1"/>
    </font>
    <font>
      <b/>
      <sz val="2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FF0000"/>
      <name val="Times New Roman"/>
      <family val="1"/>
    </font>
    <font>
      <sz val="24"/>
      <color theme="1"/>
      <name val="Times New Roman"/>
      <family val="1"/>
    </font>
    <font>
      <b/>
      <sz val="24"/>
      <color theme="1"/>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6"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6"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6"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6"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56"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6"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6" fillId="1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6"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6"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18" borderId="0" applyNumberFormat="0" applyBorder="0" applyAlignment="0" applyProtection="0"/>
    <xf numFmtId="0" fontId="57"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7"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7"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7"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7"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57"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0" fillId="0" borderId="0">
      <alignment/>
      <protection/>
    </xf>
    <xf numFmtId="0" fontId="57"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57"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7"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7" fillId="3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7" fillId="3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57"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27"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22" borderId="0" applyNumberFormat="0" applyBorder="0" applyAlignment="0" applyProtection="0"/>
    <xf numFmtId="0" fontId="29" fillId="24" borderId="0" applyNumberFormat="0" applyBorder="0" applyAlignment="0" applyProtection="0"/>
    <xf numFmtId="0" fontId="29" fillId="35" borderId="0" applyNumberFormat="0" applyBorder="0" applyAlignment="0" applyProtection="0"/>
    <xf numFmtId="0" fontId="30" fillId="9" borderId="1" applyNumberFormat="0" applyAlignment="0" applyProtection="0"/>
    <xf numFmtId="0" fontId="58" fillId="36" borderId="2" applyNumberFormat="0" applyAlignment="0" applyProtection="0"/>
    <xf numFmtId="0" fontId="30" fillId="37" borderId="1" applyNumberFormat="0" applyAlignment="0" applyProtection="0"/>
    <xf numFmtId="0" fontId="30" fillId="37" borderId="1" applyNumberFormat="0" applyAlignment="0" applyProtection="0"/>
    <xf numFmtId="0" fontId="59" fillId="38" borderId="3" applyNumberFormat="0" applyAlignment="0" applyProtection="0"/>
    <xf numFmtId="0" fontId="31" fillId="39" borderId="4" applyNumberFormat="0" applyAlignment="0" applyProtection="0"/>
    <xf numFmtId="0" fontId="31" fillId="39" borderId="4" applyNumberFormat="0" applyAlignment="0" applyProtection="0"/>
    <xf numFmtId="0" fontId="60" fillId="38" borderId="2" applyNumberFormat="0" applyAlignment="0" applyProtection="0"/>
    <xf numFmtId="0" fontId="32" fillId="39" borderId="1" applyNumberFormat="0" applyAlignment="0" applyProtection="0"/>
    <xf numFmtId="0" fontId="32" fillId="39" borderId="1" applyNumberFormat="0" applyAlignment="0" applyProtection="0"/>
    <xf numFmtId="0" fontId="61" fillId="0" borderId="0" applyNumberFormat="0" applyFill="0" applyBorder="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8" fontId="9" fillId="0" borderId="0" applyFill="0" applyBorder="0" applyAlignment="0" applyProtection="0"/>
    <xf numFmtId="198" fontId="9" fillId="0" borderId="0" applyFill="0" applyBorder="0" applyAlignment="0" applyProtection="0"/>
    <xf numFmtId="170" fontId="0" fillId="0" borderId="0" applyFont="0" applyFill="0" applyBorder="0" applyAlignment="0" applyProtection="0"/>
    <xf numFmtId="0" fontId="40" fillId="4" borderId="0" applyNumberFormat="0" applyBorder="0" applyAlignment="0" applyProtection="0"/>
    <xf numFmtId="0" fontId="62"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63"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64"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6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9" fillId="0" borderId="0">
      <alignment/>
      <protection/>
    </xf>
    <xf numFmtId="0" fontId="48" fillId="0" borderId="11" applyNumberFormat="0" applyFill="0" applyAlignment="0" applyProtection="0"/>
    <xf numFmtId="0" fontId="65"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40" borderId="14" applyNumberFormat="0" applyAlignment="0" applyProtection="0"/>
    <xf numFmtId="0" fontId="66" fillId="41" borderId="15" applyNumberFormat="0" applyAlignment="0" applyProtection="0"/>
    <xf numFmtId="0" fontId="35" fillId="40" borderId="14" applyNumberFormat="0" applyAlignment="0" applyProtection="0"/>
    <xf numFmtId="0" fontId="35" fillId="40" borderId="14" applyNumberFormat="0" applyAlignment="0" applyProtection="0"/>
    <xf numFmtId="0" fontId="47"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8" fillId="4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2" fillId="39" borderId="1" applyNumberForma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69" fillId="0" borderId="0" applyNumberFormat="0" applyFill="0" applyBorder="0" applyAlignment="0" applyProtection="0"/>
    <xf numFmtId="0" fontId="34" fillId="0" borderId="13" applyNumberFormat="0" applyFill="0" applyAlignment="0" applyProtection="0"/>
    <xf numFmtId="0" fontId="70" fillId="4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44" borderId="16" applyNumberFormat="0" applyFont="0" applyAlignment="0" applyProtection="0"/>
    <xf numFmtId="0" fontId="9" fillId="45" borderId="17" applyNumberFormat="0" applyFont="0" applyAlignment="0" applyProtection="0"/>
    <xf numFmtId="0" fontId="9" fillId="45" borderId="17" applyNumberFormat="0" applyFont="0" applyAlignment="0" applyProtection="0"/>
    <xf numFmtId="0" fontId="9" fillId="45" borderId="1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39" borderId="4" applyNumberFormat="0" applyAlignment="0" applyProtection="0"/>
    <xf numFmtId="0" fontId="72" fillId="0" borderId="18"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36" fillId="37" borderId="0" applyNumberFormat="0" applyBorder="0" applyAlignment="0" applyProtection="0"/>
    <xf numFmtId="0" fontId="46" fillId="0" borderId="0">
      <alignment/>
      <protection/>
    </xf>
    <xf numFmtId="0" fontId="39" fillId="0" borderId="0" applyNumberFormat="0" applyFill="0" applyBorder="0" applyAlignment="0" applyProtection="0"/>
    <xf numFmtId="0" fontId="38"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0" fillId="0" borderId="0" applyFont="0" applyFill="0" applyBorder="0" applyAlignment="0" applyProtection="0"/>
    <xf numFmtId="204" fontId="49"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9" fillId="0" borderId="0" applyFill="0" applyBorder="0" applyAlignment="0" applyProtection="0"/>
    <xf numFmtId="199" fontId="9" fillId="0" borderId="0" applyFill="0" applyBorder="0" applyAlignment="0" applyProtection="0"/>
    <xf numFmtId="171" fontId="0" fillId="0" borderId="0" applyFont="0" applyFill="0" applyBorder="0" applyAlignment="0" applyProtection="0"/>
    <xf numFmtId="0" fontId="74" fillId="4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cellStyleXfs>
  <cellXfs count="237">
    <xf numFmtId="0" fontId="0" fillId="0" borderId="0" xfId="0" applyAlignment="1">
      <alignment/>
    </xf>
    <xf numFmtId="0" fontId="1" fillId="0" borderId="0" xfId="0" applyFont="1" applyAlignment="1">
      <alignment/>
    </xf>
    <xf numFmtId="0" fontId="3" fillId="0" borderId="0" xfId="0" applyFont="1" applyBorder="1" applyAlignment="1">
      <alignment horizontal="center" wrapText="1"/>
    </xf>
    <xf numFmtId="180" fontId="2" fillId="0" borderId="0" xfId="0" applyNumberFormat="1" applyFont="1" applyAlignment="1">
      <alignment horizontal="left" wrapText="1" indent="15"/>
    </xf>
    <xf numFmtId="4" fontId="1" fillId="0" borderId="0" xfId="0" applyNumberFormat="1" applyFont="1" applyAlignment="1">
      <alignment/>
    </xf>
    <xf numFmtId="0" fontId="6" fillId="37" borderId="20" xfId="0" applyFont="1" applyFill="1" applyBorder="1" applyAlignment="1">
      <alignment horizontal="left" wrapText="1"/>
    </xf>
    <xf numFmtId="0" fontId="12" fillId="0" borderId="20" xfId="0" applyFont="1" applyFill="1" applyBorder="1" applyAlignment="1">
      <alignment horizontal="left" wrapText="1"/>
    </xf>
    <xf numFmtId="4" fontId="13" fillId="0" borderId="20" xfId="0" applyNumberFormat="1" applyFont="1" applyFill="1" applyBorder="1" applyAlignment="1">
      <alignment/>
    </xf>
    <xf numFmtId="0" fontId="1" fillId="0" borderId="0" xfId="0" applyFont="1" applyFill="1" applyAlignment="1">
      <alignment/>
    </xf>
    <xf numFmtId="0" fontId="16" fillId="29" borderId="0" xfId="0" applyFont="1" applyFill="1" applyAlignment="1">
      <alignment/>
    </xf>
    <xf numFmtId="0" fontId="7" fillId="0" borderId="20" xfId="0" applyFont="1" applyFill="1" applyBorder="1" applyAlignment="1">
      <alignment horizontal="left" wrapText="1"/>
    </xf>
    <xf numFmtId="0" fontId="16" fillId="0" borderId="0" xfId="0" applyFont="1" applyFill="1" applyAlignment="1">
      <alignment/>
    </xf>
    <xf numFmtId="0" fontId="14" fillId="0" borderId="21" xfId="0" applyFont="1" applyFill="1" applyBorder="1" applyAlignment="1">
      <alignment horizontal="left" wrapText="1" indent="3"/>
    </xf>
    <xf numFmtId="0" fontId="13" fillId="0" borderId="20" xfId="0" applyFont="1" applyFill="1" applyBorder="1" applyAlignment="1">
      <alignment horizontal="left" wrapText="1" indent="5"/>
    </xf>
    <xf numFmtId="0" fontId="17" fillId="0" borderId="0" xfId="0" applyFont="1" applyFill="1" applyBorder="1" applyAlignment="1">
      <alignment wrapText="1"/>
    </xf>
    <xf numFmtId="0" fontId="17" fillId="0" borderId="0" xfId="0" applyFont="1" applyBorder="1" applyAlignment="1">
      <alignment/>
    </xf>
    <xf numFmtId="0" fontId="13" fillId="47" borderId="21" xfId="0" applyFont="1" applyFill="1" applyBorder="1" applyAlignment="1">
      <alignment horizontal="left" vertical="top" wrapText="1"/>
    </xf>
    <xf numFmtId="4" fontId="13" fillId="0" borderId="20" xfId="0" applyNumberFormat="1" applyFont="1" applyBorder="1" applyAlignment="1">
      <alignment/>
    </xf>
    <xf numFmtId="0" fontId="16" fillId="0" borderId="0" xfId="0" applyFont="1" applyAlignment="1">
      <alignment/>
    </xf>
    <xf numFmtId="4" fontId="14" fillId="37" borderId="20" xfId="0" applyNumberFormat="1" applyFont="1" applyFill="1" applyBorder="1" applyAlignment="1">
      <alignment/>
    </xf>
    <xf numFmtId="0" fontId="14" fillId="0" borderId="20" xfId="0" applyFont="1" applyFill="1" applyBorder="1" applyAlignment="1">
      <alignment wrapText="1"/>
    </xf>
    <xf numFmtId="4" fontId="13" fillId="37" borderId="20" xfId="0" applyNumberFormat="1" applyFont="1" applyFill="1" applyBorder="1" applyAlignment="1">
      <alignment/>
    </xf>
    <xf numFmtId="0" fontId="14" fillId="0" borderId="20" xfId="0" applyFont="1" applyFill="1" applyBorder="1" applyAlignment="1">
      <alignment horizontal="left" wrapText="1"/>
    </xf>
    <xf numFmtId="0" fontId="14" fillId="37" borderId="20" xfId="0" applyFont="1" applyFill="1" applyBorder="1" applyAlignment="1">
      <alignment horizontal="left" wrapText="1"/>
    </xf>
    <xf numFmtId="0" fontId="18" fillId="0" borderId="0" xfId="0" applyFont="1" applyAlignment="1">
      <alignment/>
    </xf>
    <xf numFmtId="0" fontId="14" fillId="37" borderId="21" xfId="0" applyFont="1" applyFill="1" applyBorder="1" applyAlignment="1">
      <alignment horizontal="left"/>
    </xf>
    <xf numFmtId="186" fontId="19" fillId="0" borderId="20" xfId="0" applyNumberFormat="1" applyFont="1" applyFill="1" applyBorder="1" applyAlignment="1">
      <alignment horizontal="right"/>
    </xf>
    <xf numFmtId="0" fontId="20" fillId="0" borderId="20" xfId="0" applyFont="1" applyFill="1" applyBorder="1" applyAlignment="1">
      <alignment horizontal="left" wrapText="1"/>
    </xf>
    <xf numFmtId="196" fontId="19" fillId="0" borderId="0" xfId="0" applyNumberFormat="1" applyFont="1" applyFill="1" applyBorder="1" applyAlignment="1">
      <alignment horizontal="right"/>
    </xf>
    <xf numFmtId="0" fontId="17" fillId="0" borderId="0" xfId="0" applyFont="1" applyFill="1" applyBorder="1" applyAlignment="1">
      <alignment/>
    </xf>
    <xf numFmtId="0" fontId="14" fillId="37" borderId="20" xfId="0" applyFont="1" applyFill="1" applyBorder="1" applyAlignment="1">
      <alignment wrapText="1"/>
    </xf>
    <xf numFmtId="0" fontId="14" fillId="0" borderId="20" xfId="0" applyFont="1" applyFill="1" applyBorder="1" applyAlignment="1">
      <alignment/>
    </xf>
    <xf numFmtId="4" fontId="14" fillId="0" borderId="20" xfId="0" applyNumberFormat="1" applyFont="1" applyBorder="1" applyAlignment="1">
      <alignment/>
    </xf>
    <xf numFmtId="4" fontId="14" fillId="0" borderId="20" xfId="0" applyNumberFormat="1" applyFont="1" applyFill="1" applyBorder="1" applyAlignment="1">
      <alignment/>
    </xf>
    <xf numFmtId="0" fontId="13" fillId="0" borderId="21" xfId="0" applyFont="1" applyFill="1" applyBorder="1" applyAlignment="1">
      <alignment wrapText="1"/>
    </xf>
    <xf numFmtId="0" fontId="13" fillId="0" borderId="20" xfId="0" applyFont="1" applyBorder="1" applyAlignment="1">
      <alignment/>
    </xf>
    <xf numFmtId="4" fontId="16" fillId="0" borderId="0" xfId="0" applyNumberFormat="1" applyFont="1" applyAlignment="1">
      <alignment/>
    </xf>
    <xf numFmtId="0" fontId="14" fillId="37" borderId="20" xfId="0" applyFont="1" applyFill="1" applyBorder="1" applyAlignment="1">
      <alignment/>
    </xf>
    <xf numFmtId="0" fontId="13" fillId="0" borderId="20" xfId="0" applyFont="1" applyFill="1" applyBorder="1" applyAlignment="1">
      <alignment/>
    </xf>
    <xf numFmtId="0" fontId="15" fillId="0" borderId="20" xfId="0" applyFont="1" applyFill="1" applyBorder="1" applyAlignment="1">
      <alignment horizontal="left" indent="3"/>
    </xf>
    <xf numFmtId="4" fontId="15" fillId="0" borderId="20" xfId="0" applyNumberFormat="1" applyFont="1" applyFill="1" applyBorder="1" applyAlignment="1">
      <alignment horizontal="left"/>
    </xf>
    <xf numFmtId="4" fontId="13" fillId="0" borderId="20" xfId="0" applyNumberFormat="1" applyFont="1" applyFill="1" applyBorder="1" applyAlignment="1">
      <alignment horizontal="right"/>
    </xf>
    <xf numFmtId="0" fontId="13" fillId="0" borderId="20" xfId="0" applyFont="1" applyFill="1" applyBorder="1" applyAlignment="1">
      <alignment wrapText="1"/>
    </xf>
    <xf numFmtId="0" fontId="13" fillId="0" borderId="20" xfId="0" applyFont="1" applyFill="1" applyBorder="1" applyAlignment="1">
      <alignment horizontal="left" wrapText="1" indent="3"/>
    </xf>
    <xf numFmtId="4" fontId="13" fillId="0" borderId="20" xfId="0" applyNumberFormat="1" applyFont="1" applyFill="1" applyBorder="1" applyAlignment="1">
      <alignment horizontal="left"/>
    </xf>
    <xf numFmtId="4" fontId="14" fillId="0" borderId="20" xfId="0" applyNumberFormat="1" applyFont="1" applyFill="1" applyBorder="1" applyAlignment="1">
      <alignment horizontal="right"/>
    </xf>
    <xf numFmtId="0" fontId="14" fillId="0" borderId="21" xfId="0" applyNumberFormat="1" applyFont="1" applyFill="1" applyBorder="1" applyAlignment="1">
      <alignment horizontal="left" wrapText="1"/>
    </xf>
    <xf numFmtId="0" fontId="15" fillId="0" borderId="20" xfId="0" applyFont="1" applyFill="1" applyBorder="1" applyAlignment="1">
      <alignment horizontal="left" wrapText="1" indent="3"/>
    </xf>
    <xf numFmtId="0" fontId="14" fillId="37" borderId="21" xfId="0" applyFont="1" applyFill="1" applyBorder="1" applyAlignment="1">
      <alignment horizontal="left" wrapText="1"/>
    </xf>
    <xf numFmtId="0" fontId="14" fillId="0" borderId="20" xfId="0" applyFont="1" applyFill="1" applyBorder="1" applyAlignment="1">
      <alignment horizontal="left" wrapText="1" indent="3"/>
    </xf>
    <xf numFmtId="0" fontId="14" fillId="0" borderId="20" xfId="0" applyFont="1" applyFill="1" applyBorder="1" applyAlignment="1">
      <alignment horizontal="left" wrapText="1" indent="5"/>
    </xf>
    <xf numFmtId="0" fontId="14" fillId="0" borderId="21" xfId="0" applyFont="1" applyFill="1" applyBorder="1" applyAlignment="1">
      <alignment horizontal="left" wrapText="1" indent="5"/>
    </xf>
    <xf numFmtId="0" fontId="21" fillId="0" borderId="21" xfId="0" applyFont="1" applyFill="1" applyBorder="1" applyAlignment="1">
      <alignment horizontal="left" wrapText="1" indent="3"/>
    </xf>
    <xf numFmtId="0" fontId="21" fillId="0" borderId="21" xfId="0" applyFont="1" applyFill="1" applyBorder="1" applyAlignment="1">
      <alignment horizontal="left" wrapText="1" indent="5"/>
    </xf>
    <xf numFmtId="0" fontId="15" fillId="0" borderId="21" xfId="0" applyFont="1" applyFill="1" applyBorder="1" applyAlignment="1">
      <alignment horizontal="left" wrapText="1" indent="3"/>
    </xf>
    <xf numFmtId="0" fontId="15" fillId="0" borderId="21" xfId="0" applyFont="1" applyFill="1" applyBorder="1" applyAlignment="1">
      <alignment horizontal="left" wrapText="1" indent="5"/>
    </xf>
    <xf numFmtId="0" fontId="14" fillId="0" borderId="20" xfId="0" applyFont="1" applyBorder="1" applyAlignment="1">
      <alignment/>
    </xf>
    <xf numFmtId="0" fontId="13" fillId="0" borderId="21" xfId="0" applyFont="1" applyFill="1" applyBorder="1" applyAlignment="1">
      <alignment horizontal="left" wrapText="1" indent="3"/>
    </xf>
    <xf numFmtId="0" fontId="13" fillId="0" borderId="20" xfId="0" applyFont="1" applyFill="1" applyBorder="1" applyAlignment="1">
      <alignment horizontal="left" wrapText="1" indent="7"/>
    </xf>
    <xf numFmtId="0" fontId="14" fillId="0" borderId="20" xfId="0" applyFont="1" applyBorder="1" applyAlignment="1">
      <alignment wrapText="1"/>
    </xf>
    <xf numFmtId="0" fontId="13" fillId="0" borderId="21" xfId="0" applyFont="1" applyFill="1" applyBorder="1" applyAlignment="1">
      <alignment horizontal="left" wrapText="1" indent="5"/>
    </xf>
    <xf numFmtId="0" fontId="14" fillId="37" borderId="20" xfId="0" applyFont="1" applyFill="1" applyBorder="1" applyAlignment="1">
      <alignment horizontal="center"/>
    </xf>
    <xf numFmtId="0" fontId="13" fillId="0" borderId="0" xfId="0" applyFont="1" applyAlignment="1">
      <alignment/>
    </xf>
    <xf numFmtId="0" fontId="13" fillId="0" borderId="0" xfId="0" applyFont="1" applyFill="1" applyAlignment="1">
      <alignment/>
    </xf>
    <xf numFmtId="49" fontId="13" fillId="0" borderId="21" xfId="0" applyNumberFormat="1" applyFont="1" applyFill="1" applyBorder="1" applyAlignment="1">
      <alignment horizontal="left" wrapText="1"/>
    </xf>
    <xf numFmtId="0" fontId="13" fillId="0" borderId="20" xfId="0" applyFont="1" applyFill="1" applyBorder="1" applyAlignment="1">
      <alignment horizontal="left" vertical="top" wrapText="1"/>
    </xf>
    <xf numFmtId="0" fontId="13" fillId="0" borderId="20" xfId="0" applyFont="1" applyBorder="1" applyAlignment="1">
      <alignment wrapText="1"/>
    </xf>
    <xf numFmtId="196" fontId="13" fillId="37" borderId="20" xfId="0" applyNumberFormat="1" applyFont="1" applyFill="1" applyBorder="1" applyAlignment="1">
      <alignment wrapText="1"/>
    </xf>
    <xf numFmtId="0" fontId="13" fillId="0" borderId="22" xfId="0" applyFont="1" applyBorder="1" applyAlignment="1">
      <alignment/>
    </xf>
    <xf numFmtId="196" fontId="13" fillId="0" borderId="20" xfId="0" applyNumberFormat="1" applyFont="1" applyBorder="1" applyAlignment="1">
      <alignment wrapText="1"/>
    </xf>
    <xf numFmtId="0" fontId="13" fillId="0" borderId="0" xfId="0" applyFont="1" applyBorder="1" applyAlignment="1">
      <alignment horizontal="left" indent="3"/>
    </xf>
    <xf numFmtId="0" fontId="16" fillId="0" borderId="0" xfId="0" applyFont="1" applyAlignment="1">
      <alignment horizontal="left" indent="3"/>
    </xf>
    <xf numFmtId="0" fontId="16" fillId="0" borderId="0" xfId="0" applyFont="1" applyFill="1" applyAlignment="1">
      <alignment horizontal="left" indent="3"/>
    </xf>
    <xf numFmtId="196" fontId="14" fillId="37" borderId="20" xfId="0" applyNumberFormat="1" applyFont="1" applyFill="1" applyBorder="1" applyAlignment="1">
      <alignment wrapText="1"/>
    </xf>
    <xf numFmtId="4" fontId="14" fillId="37" borderId="20" xfId="0" applyNumberFormat="1" applyFont="1" applyFill="1" applyBorder="1" applyAlignment="1">
      <alignment wrapText="1"/>
    </xf>
    <xf numFmtId="4" fontId="14" fillId="0" borderId="20" xfId="0" applyNumberFormat="1" applyFont="1" applyFill="1" applyBorder="1" applyAlignment="1">
      <alignment wrapText="1"/>
    </xf>
    <xf numFmtId="4" fontId="13" fillId="0" borderId="20" xfId="0" applyNumberFormat="1" applyFont="1" applyFill="1" applyBorder="1" applyAlignment="1">
      <alignment wrapText="1"/>
    </xf>
    <xf numFmtId="4" fontId="13" fillId="29" borderId="20" xfId="0" applyNumberFormat="1" applyFont="1" applyFill="1" applyBorder="1" applyAlignment="1">
      <alignment/>
    </xf>
    <xf numFmtId="0" fontId="13" fillId="0" borderId="20" xfId="0" applyFont="1" applyBorder="1" applyAlignment="1">
      <alignment horizontal="left" wrapText="1" indent="5"/>
    </xf>
    <xf numFmtId="0" fontId="12" fillId="37" borderId="20" xfId="0" applyFont="1" applyFill="1" applyBorder="1" applyAlignment="1">
      <alignment wrapText="1"/>
    </xf>
    <xf numFmtId="0" fontId="16" fillId="0" borderId="20" xfId="0" applyFont="1" applyFill="1" applyBorder="1" applyAlignment="1">
      <alignment/>
    </xf>
    <xf numFmtId="0" fontId="16" fillId="0" borderId="0" xfId="0" applyFont="1" applyFill="1" applyBorder="1" applyAlignment="1">
      <alignment/>
    </xf>
    <xf numFmtId="0" fontId="16" fillId="0" borderId="23" xfId="0" applyFont="1" applyFill="1" applyBorder="1" applyAlignment="1">
      <alignment/>
    </xf>
    <xf numFmtId="0" fontId="16" fillId="0" borderId="24" xfId="0" applyFont="1" applyFill="1" applyBorder="1" applyAlignment="1">
      <alignment/>
    </xf>
    <xf numFmtId="4" fontId="11" fillId="0" borderId="20" xfId="0" applyNumberFormat="1" applyFont="1" applyFill="1" applyBorder="1" applyAlignment="1">
      <alignment/>
    </xf>
    <xf numFmtId="0" fontId="5" fillId="0" borderId="20" xfId="0" applyFont="1" applyBorder="1" applyAlignment="1">
      <alignment horizontal="center" vertical="center" wrapText="1"/>
    </xf>
    <xf numFmtId="0" fontId="12" fillId="37" borderId="20" xfId="0" applyFont="1" applyFill="1" applyBorder="1" applyAlignment="1">
      <alignment horizontal="center"/>
    </xf>
    <xf numFmtId="0" fontId="12" fillId="0" borderId="20" xfId="0" applyFont="1" applyFill="1" applyBorder="1" applyAlignment="1">
      <alignment wrapText="1"/>
    </xf>
    <xf numFmtId="0" fontId="11" fillId="0" borderId="20" xfId="0" applyFont="1" applyFill="1" applyBorder="1" applyAlignment="1">
      <alignment wrapText="1"/>
    </xf>
    <xf numFmtId="0" fontId="11" fillId="0" borderId="20" xfId="0" applyFont="1" applyFill="1" applyBorder="1" applyAlignment="1">
      <alignment horizontal="left" vertical="top" wrapText="1"/>
    </xf>
    <xf numFmtId="4" fontId="11" fillId="0" borderId="20" xfId="0" applyNumberFormat="1" applyFont="1" applyFill="1" applyBorder="1" applyAlignment="1">
      <alignment horizontal="right" wrapText="1"/>
    </xf>
    <xf numFmtId="0" fontId="12" fillId="37" borderId="21" xfId="0" applyFont="1" applyFill="1" applyBorder="1" applyAlignment="1">
      <alignment horizontal="left"/>
    </xf>
    <xf numFmtId="0" fontId="14" fillId="0" borderId="21" xfId="0" applyFont="1" applyFill="1" applyBorder="1" applyAlignment="1">
      <alignment horizontal="center"/>
    </xf>
    <xf numFmtId="0" fontId="12" fillId="37" borderId="21" xfId="0" applyFont="1" applyFill="1" applyBorder="1" applyAlignment="1">
      <alignment horizontal="left" wrapText="1"/>
    </xf>
    <xf numFmtId="0" fontId="12" fillId="37" borderId="21" xfId="0" applyFont="1" applyFill="1" applyBorder="1" applyAlignment="1">
      <alignment horizontal="center"/>
    </xf>
    <xf numFmtId="4" fontId="12" fillId="37" borderId="20" xfId="0" applyNumberFormat="1" applyFont="1" applyFill="1" applyBorder="1" applyAlignment="1">
      <alignment horizontal="right" wrapText="1"/>
    </xf>
    <xf numFmtId="0" fontId="24" fillId="0" borderId="0" xfId="0" applyFont="1" applyFill="1" applyBorder="1" applyAlignment="1">
      <alignment wrapText="1"/>
    </xf>
    <xf numFmtId="0" fontId="24" fillId="0" borderId="0" xfId="0" applyFont="1" applyBorder="1" applyAlignment="1">
      <alignment/>
    </xf>
    <xf numFmtId="0" fontId="12" fillId="0" borderId="21" xfId="0" applyFont="1" applyFill="1" applyBorder="1" applyAlignment="1">
      <alignment horizontal="left" wrapText="1"/>
    </xf>
    <xf numFmtId="0" fontId="11" fillId="0" borderId="21" xfId="0" applyFont="1" applyFill="1" applyBorder="1" applyAlignment="1">
      <alignment horizontal="left" wrapText="1"/>
    </xf>
    <xf numFmtId="0" fontId="11" fillId="37" borderId="20" xfId="0" applyFont="1" applyFill="1" applyBorder="1" applyAlignment="1">
      <alignment wrapText="1"/>
    </xf>
    <xf numFmtId="3" fontId="5" fillId="37" borderId="20" xfId="0" applyNumberFormat="1" applyFont="1" applyFill="1" applyBorder="1" applyAlignment="1">
      <alignment horizontal="center" vertical="center" wrapText="1"/>
    </xf>
    <xf numFmtId="4" fontId="11" fillId="37" borderId="20" xfId="0" applyNumberFormat="1" applyFont="1" applyFill="1" applyBorder="1" applyAlignment="1">
      <alignment/>
    </xf>
    <xf numFmtId="4" fontId="12" fillId="37" borderId="20" xfId="0" applyNumberFormat="1" applyFont="1" applyFill="1" applyBorder="1" applyAlignment="1">
      <alignment/>
    </xf>
    <xf numFmtId="0" fontId="16" fillId="37" borderId="0" xfId="0" applyFont="1" applyFill="1" applyAlignment="1">
      <alignment/>
    </xf>
    <xf numFmtId="196" fontId="19" fillId="37" borderId="22" xfId="0" applyNumberFormat="1" applyFont="1" applyFill="1" applyBorder="1" applyAlignment="1">
      <alignment horizontal="right"/>
    </xf>
    <xf numFmtId="4" fontId="13" fillId="37" borderId="20" xfId="0" applyNumberFormat="1" applyFont="1" applyFill="1" applyBorder="1" applyAlignment="1">
      <alignment/>
    </xf>
    <xf numFmtId="4" fontId="11" fillId="37" borderId="20" xfId="0" applyNumberFormat="1" applyFont="1" applyFill="1" applyBorder="1" applyAlignment="1">
      <alignment horizontal="right"/>
    </xf>
    <xf numFmtId="4" fontId="12" fillId="37" borderId="20" xfId="0" applyNumberFormat="1" applyFont="1" applyFill="1" applyBorder="1" applyAlignment="1">
      <alignment horizontal="right"/>
    </xf>
    <xf numFmtId="4" fontId="12" fillId="37" borderId="20" xfId="0" applyNumberFormat="1" applyFont="1" applyFill="1" applyBorder="1" applyAlignment="1">
      <alignment wrapText="1"/>
    </xf>
    <xf numFmtId="0" fontId="12" fillId="37" borderId="20" xfId="0" applyFont="1" applyFill="1" applyBorder="1" applyAlignment="1">
      <alignment horizontal="left" wrapText="1"/>
    </xf>
    <xf numFmtId="0" fontId="24" fillId="0" borderId="0" xfId="0" applyFont="1" applyFill="1" applyBorder="1" applyAlignment="1">
      <alignment/>
    </xf>
    <xf numFmtId="0" fontId="12" fillId="0" borderId="21" xfId="0" applyFont="1" applyFill="1" applyBorder="1" applyAlignment="1">
      <alignment horizontal="center"/>
    </xf>
    <xf numFmtId="4" fontId="13" fillId="0" borderId="25" xfId="0" applyNumberFormat="1" applyFont="1" applyBorder="1" applyAlignment="1">
      <alignment/>
    </xf>
    <xf numFmtId="0" fontId="11" fillId="37" borderId="20" xfId="0" applyFont="1" applyFill="1" applyBorder="1" applyAlignment="1">
      <alignment/>
    </xf>
    <xf numFmtId="0" fontId="11" fillId="0" borderId="20" xfId="0" applyFont="1" applyBorder="1" applyAlignment="1">
      <alignment wrapText="1"/>
    </xf>
    <xf numFmtId="0" fontId="13" fillId="0" borderId="20" xfId="0" applyFont="1" applyBorder="1" applyAlignment="1">
      <alignment wrapText="1"/>
    </xf>
    <xf numFmtId="0" fontId="12" fillId="37" borderId="26" xfId="0" applyFont="1" applyFill="1" applyBorder="1" applyAlignment="1">
      <alignment horizontal="left" wrapText="1"/>
    </xf>
    <xf numFmtId="0" fontId="11" fillId="0" borderId="20" xfId="0" applyFont="1" applyFill="1" applyBorder="1" applyAlignment="1">
      <alignment horizontal="left" wrapText="1"/>
    </xf>
    <xf numFmtId="0" fontId="11" fillId="0" borderId="26" xfId="0" applyFont="1" applyFill="1" applyBorder="1" applyAlignment="1">
      <alignment horizontal="left" wrapText="1"/>
    </xf>
    <xf numFmtId="4" fontId="11" fillId="0" borderId="26" xfId="0" applyNumberFormat="1" applyFont="1" applyFill="1" applyBorder="1" applyAlignment="1">
      <alignment horizontal="right" wrapText="1"/>
    </xf>
    <xf numFmtId="0" fontId="12" fillId="0" borderId="20" xfId="0" applyNumberFormat="1" applyFont="1" applyFill="1" applyBorder="1" applyAlignment="1">
      <alignment wrapText="1"/>
    </xf>
    <xf numFmtId="0" fontId="11" fillId="0" borderId="20" xfId="0" applyFont="1" applyFill="1" applyBorder="1" applyAlignment="1">
      <alignment horizontal="left" wrapText="1" indent="3"/>
    </xf>
    <xf numFmtId="4" fontId="11" fillId="37" borderId="20" xfId="0" applyNumberFormat="1" applyFont="1" applyFill="1" applyBorder="1" applyAlignment="1">
      <alignment horizontal="left"/>
    </xf>
    <xf numFmtId="0" fontId="11" fillId="0" borderId="21" xfId="0" applyFont="1" applyFill="1" applyBorder="1" applyAlignment="1">
      <alignment horizontal="left" vertical="top" wrapText="1" indent="3"/>
    </xf>
    <xf numFmtId="0" fontId="11" fillId="0" borderId="21" xfId="0" applyNumberFormat="1" applyFont="1" applyFill="1" applyBorder="1" applyAlignment="1">
      <alignment horizontal="left" wrapText="1" indent="3"/>
    </xf>
    <xf numFmtId="49" fontId="11" fillId="0" borderId="21" xfId="0" applyNumberFormat="1" applyFont="1" applyFill="1" applyBorder="1" applyAlignment="1">
      <alignment horizontal="left" wrapText="1"/>
    </xf>
    <xf numFmtId="0" fontId="11" fillId="0" borderId="20" xfId="0" applyFont="1" applyFill="1" applyBorder="1" applyAlignment="1">
      <alignment horizontal="left" vertical="top" wrapText="1" indent="3"/>
    </xf>
    <xf numFmtId="49" fontId="11" fillId="0" borderId="21" xfId="0" applyNumberFormat="1" applyFont="1" applyFill="1" applyBorder="1" applyAlignment="1">
      <alignment horizontal="left" vertical="top" wrapText="1" indent="3"/>
    </xf>
    <xf numFmtId="0" fontId="12" fillId="0" borderId="20" xfId="0" applyFont="1" applyFill="1" applyBorder="1" applyAlignment="1">
      <alignment/>
    </xf>
    <xf numFmtId="0" fontId="11" fillId="0" borderId="21" xfId="0" applyNumberFormat="1" applyFont="1" applyFill="1" applyBorder="1" applyAlignment="1">
      <alignment wrapText="1"/>
    </xf>
    <xf numFmtId="0" fontId="12" fillId="37" borderId="20" xfId="0" applyFont="1" applyFill="1" applyBorder="1" applyAlignment="1">
      <alignment/>
    </xf>
    <xf numFmtId="0" fontId="12" fillId="0" borderId="20" xfId="0" applyFont="1" applyBorder="1" applyAlignment="1">
      <alignment/>
    </xf>
    <xf numFmtId="0" fontId="11" fillId="0" borderId="21" xfId="0" applyFont="1" applyFill="1" applyBorder="1" applyAlignment="1">
      <alignment horizontal="left" wrapText="1" indent="3"/>
    </xf>
    <xf numFmtId="0" fontId="1" fillId="29" borderId="0" xfId="0" applyFont="1" applyFill="1" applyAlignment="1">
      <alignment/>
    </xf>
    <xf numFmtId="0" fontId="12" fillId="0" borderId="21" xfId="0" applyFont="1" applyFill="1" applyBorder="1" applyAlignment="1">
      <alignment horizontal="left" wrapText="1" indent="5"/>
    </xf>
    <xf numFmtId="0" fontId="11" fillId="0" borderId="20" xfId="0"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20" xfId="0" applyFont="1" applyBorder="1" applyAlignment="1">
      <alignment horizontal="left" wrapText="1" indent="5"/>
    </xf>
    <xf numFmtId="0" fontId="11" fillId="47" borderId="21" xfId="0" applyFont="1" applyFill="1" applyBorder="1" applyAlignment="1">
      <alignment horizontal="left" vertical="top" wrapText="1" indent="3"/>
    </xf>
    <xf numFmtId="0" fontId="11" fillId="0" borderId="27" xfId="0" applyFont="1" applyFill="1" applyBorder="1" applyAlignment="1">
      <alignment horizontal="left" wrapText="1"/>
    </xf>
    <xf numFmtId="49" fontId="11" fillId="0" borderId="21" xfId="0" applyNumberFormat="1" applyFont="1" applyFill="1" applyBorder="1" applyAlignment="1">
      <alignment vertical="top" wrapText="1"/>
    </xf>
    <xf numFmtId="4" fontId="11" fillId="37" borderId="20" xfId="0" applyNumberFormat="1" applyFont="1" applyFill="1" applyBorder="1" applyAlignment="1">
      <alignment horizontal="right" wrapText="1"/>
    </xf>
    <xf numFmtId="4" fontId="11" fillId="37" borderId="26" xfId="0" applyNumberFormat="1" applyFont="1" applyFill="1" applyBorder="1" applyAlignment="1">
      <alignment horizontal="right" wrapText="1"/>
    </xf>
    <xf numFmtId="4" fontId="27" fillId="37" borderId="20" xfId="0" applyNumberFormat="1" applyFont="1" applyFill="1" applyBorder="1" applyAlignment="1">
      <alignment horizontal="right"/>
    </xf>
    <xf numFmtId="0" fontId="1" fillId="0" borderId="0" xfId="0" applyFont="1" applyAlignment="1">
      <alignment horizontal="right"/>
    </xf>
    <xf numFmtId="180" fontId="2" fillId="0" borderId="0" xfId="0" applyNumberFormat="1" applyFont="1" applyAlignment="1">
      <alignment horizontal="right" wrapText="1"/>
    </xf>
    <xf numFmtId="0" fontId="26" fillId="0" borderId="0" xfId="0" applyFont="1" applyBorder="1" applyAlignment="1">
      <alignment horizontal="right" wrapText="1"/>
    </xf>
    <xf numFmtId="0" fontId="5" fillId="0" borderId="20" xfId="0" applyFont="1" applyBorder="1" applyAlignment="1">
      <alignment horizontal="right" vertical="center" wrapText="1"/>
    </xf>
    <xf numFmtId="4" fontId="11" fillId="0" borderId="20" xfId="0" applyNumberFormat="1" applyFont="1" applyBorder="1" applyAlignment="1">
      <alignment horizontal="right"/>
    </xf>
    <xf numFmtId="0" fontId="11" fillId="37" borderId="20" xfId="0" applyFont="1" applyFill="1" applyBorder="1" applyAlignment="1">
      <alignment horizontal="right"/>
    </xf>
    <xf numFmtId="0" fontId="13" fillId="0" borderId="20" xfId="0" applyFont="1" applyFill="1" applyBorder="1" applyAlignment="1">
      <alignment horizontal="right" wrapText="1"/>
    </xf>
    <xf numFmtId="4" fontId="13" fillId="0" borderId="20" xfId="0" applyNumberFormat="1" applyFont="1" applyFill="1" applyBorder="1" applyAlignment="1">
      <alignment horizontal="right"/>
    </xf>
    <xf numFmtId="4" fontId="13" fillId="0" borderId="20" xfId="0" applyNumberFormat="1" applyFont="1" applyBorder="1" applyAlignment="1">
      <alignment horizontal="right"/>
    </xf>
    <xf numFmtId="4" fontId="13" fillId="37" borderId="20" xfId="0" applyNumberFormat="1" applyFont="1" applyFill="1" applyBorder="1" applyAlignment="1">
      <alignment horizontal="right"/>
    </xf>
    <xf numFmtId="2" fontId="11" fillId="0" borderId="20" xfId="0" applyNumberFormat="1" applyFont="1" applyFill="1" applyBorder="1" applyAlignment="1">
      <alignment horizontal="right" wrapText="1"/>
    </xf>
    <xf numFmtId="0" fontId="13" fillId="47" borderId="21" xfId="0" applyFont="1" applyFill="1" applyBorder="1" applyAlignment="1">
      <alignment horizontal="right" vertical="top" wrapText="1"/>
    </xf>
    <xf numFmtId="0" fontId="13" fillId="0" borderId="20" xfId="0" applyFont="1" applyBorder="1" applyAlignment="1">
      <alignment horizontal="right"/>
    </xf>
    <xf numFmtId="0" fontId="16" fillId="0" borderId="0" xfId="0" applyFont="1" applyAlignment="1">
      <alignment horizontal="right"/>
    </xf>
    <xf numFmtId="0" fontId="13" fillId="37" borderId="20" xfId="0" applyFont="1" applyFill="1" applyBorder="1" applyAlignment="1">
      <alignment horizontal="right"/>
    </xf>
    <xf numFmtId="0" fontId="13" fillId="0" borderId="20" xfId="0" applyFont="1" applyFill="1" applyBorder="1" applyAlignment="1">
      <alignment horizontal="right"/>
    </xf>
    <xf numFmtId="0" fontId="15" fillId="0" borderId="20" xfId="0" applyFont="1" applyFill="1" applyBorder="1" applyAlignment="1">
      <alignment horizontal="right"/>
    </xf>
    <xf numFmtId="0" fontId="13" fillId="0" borderId="21" xfId="0" applyNumberFormat="1" applyFont="1" applyFill="1" applyBorder="1" applyAlignment="1">
      <alignment horizontal="right" wrapText="1"/>
    </xf>
    <xf numFmtId="0" fontId="15" fillId="0" borderId="20" xfId="0" applyFont="1" applyFill="1" applyBorder="1" applyAlignment="1">
      <alignment horizontal="right" wrapText="1"/>
    </xf>
    <xf numFmtId="0" fontId="13" fillId="37" borderId="21" xfId="0" applyFont="1" applyFill="1" applyBorder="1" applyAlignment="1">
      <alignment horizontal="right" wrapText="1"/>
    </xf>
    <xf numFmtId="0" fontId="13" fillId="0" borderId="21" xfId="0" applyFont="1" applyFill="1" applyBorder="1" applyAlignment="1">
      <alignment horizontal="right" wrapText="1"/>
    </xf>
    <xf numFmtId="0" fontId="15" fillId="0" borderId="21" xfId="0" applyFont="1" applyFill="1" applyBorder="1" applyAlignment="1">
      <alignment horizontal="right" wrapText="1"/>
    </xf>
    <xf numFmtId="0" fontId="13" fillId="0" borderId="20" xfId="0" applyFont="1" applyBorder="1" applyAlignment="1">
      <alignment horizontal="right" wrapText="1"/>
    </xf>
    <xf numFmtId="0" fontId="13" fillId="37" borderId="21" xfId="0" applyFont="1" applyFill="1" applyBorder="1" applyAlignment="1">
      <alignment horizontal="right"/>
    </xf>
    <xf numFmtId="49" fontId="13" fillId="0" borderId="21" xfId="0" applyNumberFormat="1" applyFont="1" applyFill="1" applyBorder="1" applyAlignment="1">
      <alignment horizontal="right" wrapText="1"/>
    </xf>
    <xf numFmtId="0" fontId="13" fillId="0" borderId="20" xfId="0" applyFont="1" applyFill="1" applyBorder="1" applyAlignment="1">
      <alignment horizontal="right" vertical="top" wrapText="1"/>
    </xf>
    <xf numFmtId="0" fontId="13" fillId="37" borderId="20" xfId="0" applyFont="1" applyFill="1" applyBorder="1" applyAlignment="1">
      <alignment horizontal="right" wrapText="1"/>
    </xf>
    <xf numFmtId="196" fontId="11" fillId="37" borderId="20" xfId="0" applyNumberFormat="1" applyFont="1" applyFill="1" applyBorder="1" applyAlignment="1">
      <alignment horizontal="right" wrapText="1"/>
    </xf>
    <xf numFmtId="196" fontId="11" fillId="0" borderId="20" xfId="0" applyNumberFormat="1" applyFont="1" applyFill="1" applyBorder="1" applyAlignment="1">
      <alignment horizontal="right" wrapText="1"/>
    </xf>
    <xf numFmtId="4" fontId="11" fillId="0" borderId="20" xfId="0" applyNumberFormat="1" applyFont="1" applyFill="1" applyBorder="1" applyAlignment="1">
      <alignment horizontal="right"/>
    </xf>
    <xf numFmtId="0" fontId="3" fillId="0" borderId="0" xfId="0" applyFont="1" applyBorder="1" applyAlignment="1">
      <alignment horizontal="right" wrapText="1"/>
    </xf>
    <xf numFmtId="0" fontId="11" fillId="37" borderId="20" xfId="0" applyFont="1" applyFill="1" applyBorder="1" applyAlignment="1">
      <alignment horizontal="right" wrapText="1"/>
    </xf>
    <xf numFmtId="0" fontId="11" fillId="0" borderId="20" xfId="0" applyFont="1" applyFill="1" applyBorder="1" applyAlignment="1">
      <alignment horizontal="right" wrapText="1"/>
    </xf>
    <xf numFmtId="0" fontId="12" fillId="37" borderId="20" xfId="0" applyFont="1" applyFill="1" applyBorder="1" applyAlignment="1">
      <alignment horizontal="right" wrapText="1"/>
    </xf>
    <xf numFmtId="0" fontId="24" fillId="37" borderId="20" xfId="0" applyFont="1" applyFill="1" applyBorder="1" applyAlignment="1">
      <alignment horizontal="right" wrapText="1"/>
    </xf>
    <xf numFmtId="0" fontId="12" fillId="37" borderId="20" xfId="0" applyFont="1" applyFill="1" applyBorder="1" applyAlignment="1">
      <alignment horizontal="right"/>
    </xf>
    <xf numFmtId="0" fontId="14" fillId="0" borderId="20" xfId="0" applyFont="1" applyFill="1" applyBorder="1" applyAlignment="1">
      <alignment horizontal="right" wrapText="1"/>
    </xf>
    <xf numFmtId="4" fontId="12" fillId="0" borderId="20" xfId="0" applyNumberFormat="1" applyFont="1" applyFill="1" applyBorder="1" applyAlignment="1">
      <alignment horizontal="right"/>
    </xf>
    <xf numFmtId="0" fontId="13" fillId="0" borderId="0" xfId="0" applyFont="1" applyBorder="1" applyAlignment="1">
      <alignment horizontal="right" wrapText="1"/>
    </xf>
    <xf numFmtId="0" fontId="1" fillId="37" borderId="20" xfId="0" applyFont="1" applyFill="1" applyBorder="1" applyAlignment="1">
      <alignment horizontal="right"/>
    </xf>
    <xf numFmtId="0" fontId="1" fillId="0" borderId="20" xfId="0" applyFont="1" applyFill="1" applyBorder="1" applyAlignment="1">
      <alignment horizontal="right"/>
    </xf>
    <xf numFmtId="0" fontId="25" fillId="0" borderId="20" xfId="0" applyFont="1" applyBorder="1" applyAlignment="1">
      <alignment horizontal="right"/>
    </xf>
    <xf numFmtId="4" fontId="12" fillId="39" borderId="26" xfId="0" applyNumberFormat="1" applyFont="1" applyFill="1" applyBorder="1" applyAlignment="1">
      <alignment horizontal="right" wrapText="1"/>
    </xf>
    <xf numFmtId="4" fontId="12" fillId="39" borderId="20" xfId="0" applyNumberFormat="1" applyFont="1" applyFill="1" applyBorder="1" applyAlignment="1">
      <alignment horizontal="right"/>
    </xf>
    <xf numFmtId="4" fontId="12" fillId="39" borderId="20" xfId="0" applyNumberFormat="1" applyFont="1" applyFill="1" applyBorder="1" applyAlignment="1">
      <alignment/>
    </xf>
    <xf numFmtId="4" fontId="12" fillId="39" borderId="20" xfId="0" applyNumberFormat="1" applyFont="1" applyFill="1" applyBorder="1" applyAlignment="1">
      <alignment horizontal="right" wrapText="1"/>
    </xf>
    <xf numFmtId="0" fontId="11" fillId="0" borderId="21" xfId="0" applyFont="1" applyFill="1" applyBorder="1" applyAlignment="1">
      <alignment vertical="top" wrapText="1"/>
    </xf>
    <xf numFmtId="4" fontId="12" fillId="0" borderId="20" xfId="0" applyNumberFormat="1" applyFont="1" applyFill="1" applyBorder="1" applyAlignment="1">
      <alignment horizontal="right" wrapText="1"/>
    </xf>
    <xf numFmtId="0" fontId="12" fillId="0" borderId="20" xfId="0" applyFont="1" applyFill="1" applyBorder="1" applyAlignment="1">
      <alignment horizontal="left" wrapText="1" indent="5"/>
    </xf>
    <xf numFmtId="4" fontId="12" fillId="0" borderId="20" xfId="0" applyNumberFormat="1" applyFont="1" applyBorder="1" applyAlignment="1">
      <alignment horizontal="right"/>
    </xf>
    <xf numFmtId="0" fontId="18" fillId="0" borderId="0" xfId="0" applyFont="1" applyFill="1" applyAlignment="1">
      <alignment/>
    </xf>
    <xf numFmtId="0" fontId="6" fillId="0" borderId="20" xfId="0" applyFont="1" applyBorder="1" applyAlignment="1">
      <alignment horizontal="center" vertical="center" wrapText="1"/>
    </xf>
    <xf numFmtId="4" fontId="6" fillId="37" borderId="20" xfId="0" applyNumberFormat="1" applyFont="1" applyFill="1" applyBorder="1" applyAlignment="1">
      <alignment horizontal="center" vertical="center" wrapText="1"/>
    </xf>
    <xf numFmtId="4" fontId="12" fillId="0" borderId="20" xfId="0" applyNumberFormat="1" applyFont="1" applyFill="1" applyBorder="1" applyAlignment="1">
      <alignment/>
    </xf>
    <xf numFmtId="0" fontId="28" fillId="0" borderId="20" xfId="0" applyFont="1" applyFill="1" applyBorder="1" applyAlignment="1">
      <alignment horizontal="left" wrapText="1" indent="2"/>
    </xf>
    <xf numFmtId="4" fontId="28" fillId="0" borderId="20" xfId="0" applyNumberFormat="1" applyFont="1" applyFill="1" applyBorder="1" applyAlignment="1">
      <alignment horizontal="left"/>
    </xf>
    <xf numFmtId="4" fontId="11" fillId="48" borderId="0" xfId="0" applyNumberFormat="1" applyFont="1" applyFill="1" applyAlignment="1">
      <alignment/>
    </xf>
    <xf numFmtId="4" fontId="26" fillId="0" borderId="0" xfId="0" applyNumberFormat="1" applyFont="1" applyFill="1" applyAlignment="1">
      <alignment wrapText="1"/>
    </xf>
    <xf numFmtId="4" fontId="11" fillId="0" borderId="20" xfId="0" applyNumberFormat="1" applyFont="1" applyFill="1" applyBorder="1" applyAlignment="1">
      <alignment horizontal="center" vertical="center" wrapText="1"/>
    </xf>
    <xf numFmtId="2" fontId="11" fillId="0" borderId="20" xfId="0" applyNumberFormat="1" applyFont="1" applyBorder="1" applyAlignment="1">
      <alignment horizontal="center" wrapText="1"/>
    </xf>
    <xf numFmtId="0" fontId="11" fillId="0" borderId="20" xfId="0" applyFont="1" applyBorder="1" applyAlignment="1">
      <alignment/>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4" fontId="12" fillId="0" borderId="20" xfId="0" applyNumberFormat="1" applyFont="1" applyFill="1" applyBorder="1" applyAlignment="1">
      <alignment/>
    </xf>
    <xf numFmtId="4" fontId="11" fillId="37" borderId="20" xfId="0" applyNumberFormat="1" applyFont="1" applyFill="1" applyBorder="1" applyAlignment="1">
      <alignment/>
    </xf>
    <xf numFmtId="4" fontId="11" fillId="0" borderId="20" xfId="0" applyNumberFormat="1" applyFont="1" applyFill="1" applyBorder="1" applyAlignment="1">
      <alignment horizontal="right" vertical="center" wrapText="1"/>
    </xf>
    <xf numFmtId="0" fontId="11" fillId="0" borderId="22" xfId="0" applyFont="1" applyFill="1" applyBorder="1" applyAlignment="1">
      <alignment horizontal="left" vertical="top" wrapText="1" indent="3"/>
    </xf>
    <xf numFmtId="0" fontId="11" fillId="0" borderId="20" xfId="0" applyFont="1" applyFill="1" applyBorder="1" applyAlignment="1">
      <alignment horizontal="center"/>
    </xf>
    <xf numFmtId="0" fontId="11" fillId="0" borderId="22" xfId="0" applyFont="1" applyFill="1" applyBorder="1" applyAlignment="1">
      <alignment horizontal="center" vertical="center" wrapText="1"/>
    </xf>
    <xf numFmtId="0" fontId="12" fillId="37" borderId="22" xfId="0" applyFont="1" applyFill="1" applyBorder="1" applyAlignment="1">
      <alignment horizontal="center"/>
    </xf>
    <xf numFmtId="0" fontId="12" fillId="0" borderId="22" xfId="0" applyFont="1" applyFill="1" applyBorder="1" applyAlignment="1">
      <alignment horizontal="left" wrapText="1"/>
    </xf>
    <xf numFmtId="0" fontId="12" fillId="37" borderId="22" xfId="0" applyFont="1" applyFill="1" applyBorder="1" applyAlignment="1">
      <alignment horizontal="left" wrapText="1"/>
    </xf>
    <xf numFmtId="0" fontId="11" fillId="0" borderId="20" xfId="0" applyFont="1" applyBorder="1" applyAlignment="1">
      <alignment horizontal="center" vertical="center"/>
    </xf>
    <xf numFmtId="0" fontId="11" fillId="0" borderId="0" xfId="0" applyFont="1" applyAlignment="1">
      <alignment horizontal="center"/>
    </xf>
    <xf numFmtId="0" fontId="11" fillId="0" borderId="20" xfId="0" applyFont="1" applyBorder="1" applyAlignment="1">
      <alignment horizontal="center"/>
    </xf>
    <xf numFmtId="0" fontId="11" fillId="0" borderId="0" xfId="0" applyFont="1" applyFill="1" applyBorder="1" applyAlignment="1">
      <alignment horizontal="center"/>
    </xf>
    <xf numFmtId="0" fontId="75" fillId="0" borderId="22" xfId="0" applyFont="1" applyFill="1" applyBorder="1" applyAlignment="1">
      <alignment horizontal="left" wrapText="1"/>
    </xf>
    <xf numFmtId="4" fontId="75" fillId="0" borderId="20" xfId="0" applyNumberFormat="1" applyFont="1" applyFill="1" applyBorder="1" applyAlignment="1">
      <alignment/>
    </xf>
    <xf numFmtId="0" fontId="76" fillId="0" borderId="22" xfId="0" applyFont="1" applyFill="1" applyBorder="1" applyAlignment="1">
      <alignment horizontal="left" wrapText="1"/>
    </xf>
    <xf numFmtId="4" fontId="76" fillId="0" borderId="20" xfId="0" applyNumberFormat="1" applyFont="1" applyFill="1" applyBorder="1" applyAlignment="1">
      <alignment/>
    </xf>
    <xf numFmtId="0" fontId="77" fillId="37" borderId="22" xfId="0" applyFont="1" applyFill="1" applyBorder="1" applyAlignment="1">
      <alignment horizontal="left" wrapText="1"/>
    </xf>
    <xf numFmtId="0" fontId="77" fillId="0" borderId="22" xfId="0" applyFont="1" applyFill="1" applyBorder="1" applyAlignment="1">
      <alignment horizontal="left" wrapText="1"/>
    </xf>
    <xf numFmtId="4" fontId="77" fillId="37" borderId="20" xfId="0" applyNumberFormat="1" applyFont="1" applyFill="1" applyBorder="1" applyAlignment="1">
      <alignment wrapText="1"/>
    </xf>
    <xf numFmtId="4" fontId="77" fillId="0" borderId="20" xfId="0" applyNumberFormat="1" applyFont="1" applyFill="1" applyBorder="1" applyAlignment="1">
      <alignment wrapText="1"/>
    </xf>
    <xf numFmtId="4" fontId="76" fillId="0" borderId="20" xfId="0" applyNumberFormat="1" applyFont="1" applyFill="1" applyBorder="1" applyAlignment="1">
      <alignment wrapText="1"/>
    </xf>
    <xf numFmtId="0" fontId="12" fillId="0" borderId="0" xfId="0" applyFont="1" applyFill="1" applyBorder="1" applyAlignment="1">
      <alignment horizontal="center" vertical="center" wrapText="1"/>
    </xf>
    <xf numFmtId="4" fontId="23" fillId="0" borderId="0" xfId="0" applyNumberFormat="1" applyFont="1" applyAlignment="1">
      <alignment wrapText="1"/>
    </xf>
    <xf numFmtId="0" fontId="0" fillId="0" borderId="0" xfId="0" applyAlignment="1">
      <alignment/>
    </xf>
    <xf numFmtId="0" fontId="8" fillId="0" borderId="0" xfId="0" applyFont="1" applyBorder="1" applyAlignment="1">
      <alignment horizontal="center" wrapText="1"/>
    </xf>
    <xf numFmtId="0" fontId="11" fillId="0" borderId="22" xfId="0" applyFont="1" applyFill="1" applyBorder="1" applyAlignment="1">
      <alignment horizontal="left" wrapText="1"/>
    </xf>
  </cellXfs>
  <cellStyles count="232">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Normal_Local Bud Plan 2003" xfId="87"/>
    <cellStyle name="Акцент1" xfId="88"/>
    <cellStyle name="Акцент1 2" xfId="89"/>
    <cellStyle name="Акцент1 3" xfId="90"/>
    <cellStyle name="Акцент2" xfId="91"/>
    <cellStyle name="Акцент2 2" xfId="92"/>
    <cellStyle name="Акцент2 3" xfId="93"/>
    <cellStyle name="Акцент3" xfId="94"/>
    <cellStyle name="Акцент3 2" xfId="95"/>
    <cellStyle name="Акцент3 3" xfId="96"/>
    <cellStyle name="Акцент4" xfId="97"/>
    <cellStyle name="Акцент4 2" xfId="98"/>
    <cellStyle name="Акцент4 3" xfId="99"/>
    <cellStyle name="Акцент5" xfId="100"/>
    <cellStyle name="Акцент5 2" xfId="101"/>
    <cellStyle name="Акцент5 3" xfId="102"/>
    <cellStyle name="Акцент6" xfId="103"/>
    <cellStyle name="Акцент6 2" xfId="104"/>
    <cellStyle name="Акцент6 3" xfId="105"/>
    <cellStyle name="Акцентування1" xfId="106"/>
    <cellStyle name="Акцентування2" xfId="107"/>
    <cellStyle name="Акцентування3" xfId="108"/>
    <cellStyle name="Акцентування4" xfId="109"/>
    <cellStyle name="Акцентування5" xfId="110"/>
    <cellStyle name="Акцентування6" xfId="111"/>
    <cellStyle name="Ввід" xfId="112"/>
    <cellStyle name="Ввод " xfId="113"/>
    <cellStyle name="Ввод  2" xfId="114"/>
    <cellStyle name="Ввод  3" xfId="115"/>
    <cellStyle name="Вывод" xfId="116"/>
    <cellStyle name="Вывод 2" xfId="117"/>
    <cellStyle name="Вывод 3" xfId="118"/>
    <cellStyle name="Вычисление" xfId="119"/>
    <cellStyle name="Вычисление 2" xfId="120"/>
    <cellStyle name="Вычисление 3" xfId="121"/>
    <cellStyle name="Hyperlink" xfId="122"/>
    <cellStyle name="Гиперссылка 2" xfId="123"/>
    <cellStyle name="Currency" xfId="124"/>
    <cellStyle name="Currency [0]" xfId="125"/>
    <cellStyle name="Денежный 2" xfId="126"/>
    <cellStyle name="Денежный 3" xfId="127"/>
    <cellStyle name="Денежный 3 2" xfId="128"/>
    <cellStyle name="Добре" xfId="129"/>
    <cellStyle name="Заголовок 1" xfId="130"/>
    <cellStyle name="Заголовок 1 2" xfId="131"/>
    <cellStyle name="Заголовок 1 3" xfId="132"/>
    <cellStyle name="Заголовок 2" xfId="133"/>
    <cellStyle name="Заголовок 2 2" xfId="134"/>
    <cellStyle name="Заголовок 2 3" xfId="135"/>
    <cellStyle name="Заголовок 3" xfId="136"/>
    <cellStyle name="Заголовок 3 2" xfId="137"/>
    <cellStyle name="Заголовок 3 3" xfId="138"/>
    <cellStyle name="Заголовок 4" xfId="139"/>
    <cellStyle name="Заголовок 4 2" xfId="140"/>
    <cellStyle name="Заголовок 4 3" xfId="141"/>
    <cellStyle name="Звичайний 10" xfId="142"/>
    <cellStyle name="Звичайний 11" xfId="143"/>
    <cellStyle name="Звичайний 12" xfId="144"/>
    <cellStyle name="Звичайний 13" xfId="145"/>
    <cellStyle name="Звичайний 14" xfId="146"/>
    <cellStyle name="Звичайний 15" xfId="147"/>
    <cellStyle name="Звичайний 16" xfId="148"/>
    <cellStyle name="Звичайний 17" xfId="149"/>
    <cellStyle name="Звичайний 18" xfId="150"/>
    <cellStyle name="Звичайний 19" xfId="151"/>
    <cellStyle name="Звичайний 2" xfId="152"/>
    <cellStyle name="Звичайний 20" xfId="153"/>
    <cellStyle name="Звичайний 3" xfId="154"/>
    <cellStyle name="Звичайний 4" xfId="155"/>
    <cellStyle name="Звичайний 5" xfId="156"/>
    <cellStyle name="Звичайний 6" xfId="157"/>
    <cellStyle name="Звичайний 7" xfId="158"/>
    <cellStyle name="Звичайний 8" xfId="159"/>
    <cellStyle name="Звичайний 9" xfId="160"/>
    <cellStyle name="Звичайний_Xl0000125" xfId="161"/>
    <cellStyle name="Зв'язана клітинка" xfId="162"/>
    <cellStyle name="Итог" xfId="163"/>
    <cellStyle name="Итог 2" xfId="164"/>
    <cellStyle name="Итог 3" xfId="165"/>
    <cellStyle name="Контрольна клітинка" xfId="166"/>
    <cellStyle name="Контрольная ячейка" xfId="167"/>
    <cellStyle name="Контрольная ячейка 2" xfId="168"/>
    <cellStyle name="Контрольная ячейка 3" xfId="169"/>
    <cellStyle name="Назва" xfId="170"/>
    <cellStyle name="Название" xfId="171"/>
    <cellStyle name="Название 2" xfId="172"/>
    <cellStyle name="Название 3" xfId="173"/>
    <cellStyle name="Нейтральный" xfId="174"/>
    <cellStyle name="Нейтральный 2" xfId="175"/>
    <cellStyle name="Нейтральный 3" xfId="176"/>
    <cellStyle name="Обчислення" xfId="177"/>
    <cellStyle name="Обычный 10" xfId="178"/>
    <cellStyle name="Обычный 11" xfId="179"/>
    <cellStyle name="Обычный 13" xfId="180"/>
    <cellStyle name="Обычный 16" xfId="181"/>
    <cellStyle name="Обычный 18" xfId="182"/>
    <cellStyle name="Обычный 2" xfId="183"/>
    <cellStyle name="Обычный 2 2" xfId="184"/>
    <cellStyle name="Обычный 2 3" xfId="185"/>
    <cellStyle name="Обычный 2 4" xfId="186"/>
    <cellStyle name="Обычный 2 5" xfId="187"/>
    <cellStyle name="Обычный 2 6" xfId="188"/>
    <cellStyle name="Обычный 2 7" xfId="189"/>
    <cellStyle name="Обычный 2 8" xfId="190"/>
    <cellStyle name="Обычный 2 9" xfId="191"/>
    <cellStyle name="Обычный 2_дод до поясн" xfId="192"/>
    <cellStyle name="Обычный 3" xfId="193"/>
    <cellStyle name="Обычный 3 2" xfId="194"/>
    <cellStyle name="Обычный 3 3" xfId="195"/>
    <cellStyle name="Обычный 3 4" xfId="196"/>
    <cellStyle name="Обычный 3_узгоджені пропозиції" xfId="197"/>
    <cellStyle name="Обычный 4" xfId="198"/>
    <cellStyle name="Обычный 4 2" xfId="199"/>
    <cellStyle name="Обычный 4 3" xfId="200"/>
    <cellStyle name="Обычный 4_додаткові пропозиції" xfId="201"/>
    <cellStyle name="Обычный 43" xfId="202"/>
    <cellStyle name="Обычный 5" xfId="203"/>
    <cellStyle name="Обычный 6" xfId="204"/>
    <cellStyle name="Обычный 6 2" xfId="205"/>
    <cellStyle name="Обычный 7" xfId="206"/>
    <cellStyle name="Обычный 8" xfId="207"/>
    <cellStyle name="Обычный 9" xfId="208"/>
    <cellStyle name="Обычный 9 2" xfId="209"/>
    <cellStyle name="Followed Hyperlink" xfId="210"/>
    <cellStyle name="Підсумок" xfId="211"/>
    <cellStyle name="Плохой" xfId="212"/>
    <cellStyle name="Плохой 2" xfId="213"/>
    <cellStyle name="Плохой 3" xfId="214"/>
    <cellStyle name="Поганий" xfId="215"/>
    <cellStyle name="Пояснение" xfId="216"/>
    <cellStyle name="Пояснение 2" xfId="217"/>
    <cellStyle name="Пояснение 3" xfId="218"/>
    <cellStyle name="Примечание" xfId="219"/>
    <cellStyle name="Примечание 2" xfId="220"/>
    <cellStyle name="Примечание 3" xfId="221"/>
    <cellStyle name="Примітка" xfId="222"/>
    <cellStyle name="Percent" xfId="223"/>
    <cellStyle name="Процентный 2" xfId="224"/>
    <cellStyle name="Результат" xfId="225"/>
    <cellStyle name="Связанная ячейка" xfId="226"/>
    <cellStyle name="Связанная ячейка 2" xfId="227"/>
    <cellStyle name="Связанная ячейка 3" xfId="228"/>
    <cellStyle name="Середній" xfId="229"/>
    <cellStyle name="Стиль 1" xfId="230"/>
    <cellStyle name="Текст попередження" xfId="231"/>
    <cellStyle name="Текст пояснення" xfId="232"/>
    <cellStyle name="Текст предупреждения" xfId="233"/>
    <cellStyle name="Текст предупреждения 2" xfId="234"/>
    <cellStyle name="Текст предупреждения 3" xfId="235"/>
    <cellStyle name="Тысячи [0]_Розподіл (2)" xfId="236"/>
    <cellStyle name="Тысячи_бюджет 1998 по клас." xfId="237"/>
    <cellStyle name="Comma" xfId="238"/>
    <cellStyle name="Comma [0]" xfId="239"/>
    <cellStyle name="Финансовый 2" xfId="240"/>
    <cellStyle name="Финансовый 3" xfId="241"/>
    <cellStyle name="Финансовый 3 2" xfId="242"/>
    <cellStyle name="Хороший" xfId="243"/>
    <cellStyle name="Хороший 2" xfId="244"/>
    <cellStyle name="Хороший 3" xfId="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Z13"/>
  <sheetViews>
    <sheetView tabSelected="1" view="pageBreakPreview" zoomScale="50" zoomScaleNormal="70" zoomScaleSheetLayoutView="50" zoomScalePageLayoutView="0" workbookViewId="0" topLeftCell="A1">
      <selection activeCell="C7" sqref="C7"/>
    </sheetView>
  </sheetViews>
  <sheetFormatPr defaultColWidth="9.125" defaultRowHeight="12.75"/>
  <cols>
    <col min="1" max="1" width="9.125" style="220" customWidth="1"/>
    <col min="2" max="2" width="219.625" style="137" customWidth="1"/>
    <col min="3" max="3" width="42.50390625" style="202" customWidth="1"/>
    <col min="4" max="4" width="31.50390625" style="137" hidden="1" customWidth="1"/>
    <col min="5" max="5" width="19.875" style="137" hidden="1" customWidth="1"/>
    <col min="6" max="6" width="31.50390625" style="137" bestFit="1" customWidth="1"/>
    <col min="7" max="7" width="23.125" style="137" bestFit="1" customWidth="1"/>
    <col min="8" max="16384" width="9.125" style="137" customWidth="1"/>
  </cols>
  <sheetData>
    <row r="1" spans="2:3" ht="110.25" customHeight="1">
      <c r="B1" s="138"/>
      <c r="C1" s="203" t="s">
        <v>283</v>
      </c>
    </row>
    <row r="2" spans="2:3" ht="30">
      <c r="B2" s="232"/>
      <c r="C2" s="232"/>
    </row>
    <row r="3" spans="1:4" ht="89.25" customHeight="1">
      <c r="A3" s="219" t="s">
        <v>185</v>
      </c>
      <c r="B3" s="215" t="s">
        <v>278</v>
      </c>
      <c r="C3" s="204" t="s">
        <v>279</v>
      </c>
      <c r="D3" s="205" t="s">
        <v>26</v>
      </c>
    </row>
    <row r="4" spans="1:4" ht="30">
      <c r="A4" s="221"/>
      <c r="B4" s="216" t="s">
        <v>177</v>
      </c>
      <c r="C4" s="211"/>
      <c r="D4" s="206"/>
    </row>
    <row r="5" spans="1:234" s="208" customFormat="1" ht="11.25" customHeight="1">
      <c r="A5" s="221"/>
      <c r="B5" s="217"/>
      <c r="C5" s="210"/>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row>
    <row r="6" spans="1:234" s="208" customFormat="1" ht="30">
      <c r="A6" s="221"/>
      <c r="B6" s="218" t="s">
        <v>175</v>
      </c>
      <c r="C6" s="109">
        <f>SUM(C7:E7)</f>
        <v>18000000</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row>
    <row r="7" spans="1:234" s="208" customFormat="1" ht="122.25">
      <c r="A7" s="221">
        <v>1</v>
      </c>
      <c r="B7" s="225" t="s">
        <v>249</v>
      </c>
      <c r="C7" s="226">
        <v>18000000</v>
      </c>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row>
    <row r="8" spans="1:234" s="208" customFormat="1" ht="11.25" customHeight="1">
      <c r="A8" s="221"/>
      <c r="B8" s="223"/>
      <c r="C8" s="224"/>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row>
    <row r="9" spans="1:234" s="208" customFormat="1" ht="30">
      <c r="A9" s="221"/>
      <c r="B9" s="227" t="s">
        <v>277</v>
      </c>
      <c r="C9" s="229">
        <f>C10</f>
        <v>18000000</v>
      </c>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row>
    <row r="10" spans="1:3" ht="30">
      <c r="A10" s="221">
        <v>2</v>
      </c>
      <c r="B10" s="227" t="s">
        <v>250</v>
      </c>
      <c r="C10" s="229">
        <f>C11</f>
        <v>18000000</v>
      </c>
    </row>
    <row r="11" spans="1:234" s="209" customFormat="1" ht="30">
      <c r="A11" s="214">
        <v>3</v>
      </c>
      <c r="B11" s="228" t="s">
        <v>83</v>
      </c>
      <c r="C11" s="230">
        <f>C12</f>
        <v>18000000</v>
      </c>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row>
    <row r="12" spans="1:234" s="209" customFormat="1" ht="153">
      <c r="A12" s="221">
        <v>4</v>
      </c>
      <c r="B12" s="236" t="s">
        <v>284</v>
      </c>
      <c r="C12" s="231">
        <v>18000000</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row>
    <row r="13" spans="1:234" s="209" customFormat="1" ht="30" hidden="1">
      <c r="A13" s="222"/>
      <c r="B13" s="213"/>
      <c r="C13" s="212"/>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row>
  </sheetData>
  <sheetProtection/>
  <mergeCells count="1">
    <mergeCell ref="B2:C2"/>
  </mergeCells>
  <printOptions/>
  <pageMargins left="0.45" right="0.26" top="0.38" bottom="0.2755905511811024" header="0.15748031496062992" footer="0.53"/>
  <pageSetup fitToHeight="15"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IQ335"/>
  <sheetViews>
    <sheetView zoomScale="70" zoomScaleNormal="70" zoomScalePageLayoutView="0" workbookViewId="0" topLeftCell="A118">
      <selection activeCell="B128" sqref="B128"/>
    </sheetView>
  </sheetViews>
  <sheetFormatPr defaultColWidth="9.125" defaultRowHeight="12.75"/>
  <cols>
    <col min="1" max="1" width="201.625" style="1" customWidth="1"/>
    <col min="2" max="2" width="32.00390625" style="146" bestFit="1" customWidth="1"/>
    <col min="3" max="3" width="42.625" style="4" customWidth="1"/>
    <col min="4" max="4" width="32.50390625" style="146" customWidth="1"/>
    <col min="5" max="5" width="13.875" style="1" hidden="1" customWidth="1"/>
    <col min="6" max="6" width="18.50390625" style="1" hidden="1" customWidth="1"/>
    <col min="7" max="7" width="24.125" style="1" hidden="1" customWidth="1"/>
    <col min="8" max="8" width="17.50390625" style="1" hidden="1" customWidth="1"/>
    <col min="9" max="9" width="12.375" style="1" hidden="1" customWidth="1"/>
    <col min="10" max="10" width="11.50390625" style="8" hidden="1" customWidth="1"/>
    <col min="11" max="11" width="10.875" style="8" hidden="1" customWidth="1"/>
    <col min="12" max="23" width="0" style="1" hidden="1" customWidth="1"/>
    <col min="24" max="16384" width="9.125" style="1" customWidth="1"/>
  </cols>
  <sheetData>
    <row r="1" spans="3:4" ht="106.5" customHeight="1" hidden="1">
      <c r="C1" s="233" t="s">
        <v>176</v>
      </c>
      <c r="D1" s="234"/>
    </row>
    <row r="2" spans="1:4" ht="15" customHeight="1" hidden="1">
      <c r="A2" s="3"/>
      <c r="B2" s="147"/>
      <c r="D2" s="147"/>
    </row>
    <row r="3" spans="1:4" ht="78.75" customHeight="1">
      <c r="A3" s="235" t="s">
        <v>272</v>
      </c>
      <c r="B3" s="235"/>
      <c r="C3" s="235"/>
      <c r="D3" s="235"/>
    </row>
    <row r="4" spans="1:4" ht="21" customHeight="1" hidden="1">
      <c r="A4" s="2"/>
      <c r="B4" s="148"/>
      <c r="D4" s="176"/>
    </row>
    <row r="5" spans="1:4" ht="94.5" customHeight="1">
      <c r="A5" s="197" t="s">
        <v>278</v>
      </c>
      <c r="B5" s="197" t="s">
        <v>173</v>
      </c>
      <c r="C5" s="198" t="s">
        <v>279</v>
      </c>
      <c r="D5" s="197" t="s">
        <v>174</v>
      </c>
    </row>
    <row r="6" spans="1:4" ht="19.5" customHeight="1">
      <c r="A6" s="85">
        <v>1</v>
      </c>
      <c r="B6" s="149">
        <v>2</v>
      </c>
      <c r="C6" s="101">
        <v>3</v>
      </c>
      <c r="D6" s="149">
        <v>4</v>
      </c>
    </row>
    <row r="7" spans="1:239" s="97" customFormat="1" ht="30" hidden="1">
      <c r="A7" s="94" t="s">
        <v>177</v>
      </c>
      <c r="B7" s="143"/>
      <c r="C7" s="100"/>
      <c r="D7" s="177"/>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111" customFormat="1" ht="8.25" customHeight="1">
      <c r="A8" s="112"/>
      <c r="B8" s="90"/>
      <c r="C8" s="88"/>
      <c r="D8" s="178"/>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row r="9" spans="1:239" s="97" customFormat="1" ht="30" hidden="1">
      <c r="A9" s="93" t="s">
        <v>175</v>
      </c>
      <c r="B9" s="95">
        <v>979218720</v>
      </c>
      <c r="C9" s="109">
        <f>C10+C11+C12+C13+C14+C15</f>
        <v>2860331</v>
      </c>
      <c r="D9" s="183">
        <f>B9+C9</f>
        <v>982079051</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row>
    <row r="10" spans="1:239" s="97" customFormat="1" ht="246" customHeight="1" hidden="1">
      <c r="A10" s="99" t="s">
        <v>178</v>
      </c>
      <c r="B10" s="90">
        <v>20041300</v>
      </c>
      <c r="C10" s="102">
        <v>315700</v>
      </c>
      <c r="D10" s="175">
        <f>B10+C10</f>
        <v>20357000</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row>
    <row r="11" spans="1:239" s="97" customFormat="1" ht="62.25" customHeight="1" hidden="1">
      <c r="A11" s="99" t="s">
        <v>197</v>
      </c>
      <c r="B11" s="90">
        <v>6400000</v>
      </c>
      <c r="C11" s="102">
        <v>1322100</v>
      </c>
      <c r="D11" s="175">
        <f>B11+C11</f>
        <v>7722100</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row>
    <row r="12" spans="1:239" s="97" customFormat="1" ht="89.25" customHeight="1" hidden="1">
      <c r="A12" s="99" t="s">
        <v>231</v>
      </c>
      <c r="B12" s="90"/>
      <c r="C12" s="102">
        <v>847205</v>
      </c>
      <c r="D12" s="17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row>
    <row r="13" spans="1:239" s="97" customFormat="1" ht="93" customHeight="1" hidden="1">
      <c r="A13" s="99" t="s">
        <v>282</v>
      </c>
      <c r="B13" s="90"/>
      <c r="C13" s="102">
        <v>74522</v>
      </c>
      <c r="D13" s="175"/>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row>
    <row r="14" spans="1:239" s="97" customFormat="1" ht="123" customHeight="1" hidden="1">
      <c r="A14" s="99" t="s">
        <v>6</v>
      </c>
      <c r="B14" s="90"/>
      <c r="C14" s="102">
        <v>250000</v>
      </c>
      <c r="D14" s="17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row>
    <row r="15" spans="1:239" s="97" customFormat="1" ht="93.75" customHeight="1" hidden="1">
      <c r="A15" s="99" t="s">
        <v>70</v>
      </c>
      <c r="B15" s="90"/>
      <c r="C15" s="102">
        <v>50804</v>
      </c>
      <c r="D15" s="175"/>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row>
    <row r="16" spans="1:239" s="97" customFormat="1" ht="6.75" customHeight="1" hidden="1">
      <c r="A16" s="99"/>
      <c r="B16" s="90"/>
      <c r="C16" s="84"/>
      <c r="D16" s="175">
        <f>B16+C16</f>
        <v>0</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row>
    <row r="17" spans="1:239" s="97" customFormat="1" ht="30" hidden="1">
      <c r="A17" s="93" t="s">
        <v>277</v>
      </c>
      <c r="B17" s="95">
        <v>984625952</v>
      </c>
      <c r="C17" s="109">
        <f>C19+C26</f>
        <v>2860331</v>
      </c>
      <c r="D17" s="108">
        <f>B17+C17</f>
        <v>987486283</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row>
    <row r="18" spans="1:239" s="111" customFormat="1" ht="6" customHeight="1" hidden="1">
      <c r="A18" s="98"/>
      <c r="B18" s="90"/>
      <c r="C18" s="88"/>
      <c r="D18" s="178"/>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row>
    <row r="19" spans="1:239" s="97" customFormat="1" ht="30" hidden="1">
      <c r="A19" s="110" t="s">
        <v>230</v>
      </c>
      <c r="B19" s="143"/>
      <c r="C19" s="109">
        <f>C20+C21+C22+C23+C24+C25</f>
        <v>2860331</v>
      </c>
      <c r="D19" s="179"/>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row>
    <row r="20" spans="1:239" s="97" customFormat="1" ht="96" customHeight="1" hidden="1">
      <c r="A20" s="99" t="s">
        <v>77</v>
      </c>
      <c r="B20" s="90">
        <v>16407800</v>
      </c>
      <c r="C20" s="102">
        <v>315700</v>
      </c>
      <c r="D20" s="175">
        <f>B20+C20</f>
        <v>16723500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row>
    <row r="21" spans="1:239" s="97" customFormat="1" ht="122.25" hidden="1">
      <c r="A21" s="141" t="s">
        <v>98</v>
      </c>
      <c r="B21" s="120">
        <v>4500795</v>
      </c>
      <c r="C21" s="102">
        <v>1322100</v>
      </c>
      <c r="D21" s="175">
        <f>B21+C21</f>
        <v>5822895</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row>
    <row r="22" spans="1:239" s="97" customFormat="1" ht="122.25" hidden="1">
      <c r="A22" s="141" t="s">
        <v>281</v>
      </c>
      <c r="B22" s="120"/>
      <c r="C22" s="102">
        <v>847205</v>
      </c>
      <c r="D22" s="175"/>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row>
    <row r="23" spans="1:239" s="97" customFormat="1" ht="122.25" hidden="1">
      <c r="A23" s="141" t="s">
        <v>0</v>
      </c>
      <c r="B23" s="120"/>
      <c r="C23" s="102">
        <v>74522</v>
      </c>
      <c r="D23" s="175"/>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row>
    <row r="24" spans="1:239" s="97" customFormat="1" ht="152.25" customHeight="1" hidden="1">
      <c r="A24" s="141" t="s">
        <v>12</v>
      </c>
      <c r="B24" s="120"/>
      <c r="C24" s="102">
        <v>250000</v>
      </c>
      <c r="D24" s="175"/>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row>
    <row r="25" spans="1:239" s="97" customFormat="1" ht="122.25" customHeight="1" hidden="1">
      <c r="A25" s="141" t="s">
        <v>135</v>
      </c>
      <c r="B25" s="120"/>
      <c r="C25" s="102">
        <v>50804</v>
      </c>
      <c r="D25" s="17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row>
    <row r="26" spans="1:239" s="97" customFormat="1" ht="30" hidden="1">
      <c r="A26" s="117" t="s">
        <v>81</v>
      </c>
      <c r="B26" s="144"/>
      <c r="C26" s="109">
        <f>C27+C31+C33+C46+C55+C60+C57</f>
        <v>0</v>
      </c>
      <c r="D26" s="180"/>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row>
    <row r="27" spans="1:239" s="97" customFormat="1" ht="30" hidden="1">
      <c r="A27" s="87" t="s">
        <v>82</v>
      </c>
      <c r="B27" s="188">
        <v>10227634.8</v>
      </c>
      <c r="C27" s="109">
        <f>C28+C29+C30</f>
        <v>-269584</v>
      </c>
      <c r="D27" s="189">
        <f aca="true" t="shared" si="0" ref="D27:D33">B27+C27</f>
        <v>9958050.8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row>
    <row r="28" spans="1:239" s="97" customFormat="1" ht="153" hidden="1">
      <c r="A28" s="119" t="s">
        <v>120</v>
      </c>
      <c r="B28" s="120">
        <v>460000</v>
      </c>
      <c r="C28" s="102">
        <f>-4396-2198-2198-2198-2198-2198-2198</f>
        <v>-17584</v>
      </c>
      <c r="D28" s="175">
        <f t="shared" si="0"/>
        <v>442416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row>
    <row r="29" spans="1:239" s="97" customFormat="1" ht="60.75" hidden="1">
      <c r="A29" s="119" t="s">
        <v>133</v>
      </c>
      <c r="B29" s="120">
        <v>715300</v>
      </c>
      <c r="C29" s="102">
        <v>-279000</v>
      </c>
      <c r="D29" s="175">
        <f t="shared" si="0"/>
        <v>436300</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row>
    <row r="30" spans="1:239" s="97" customFormat="1" ht="30" hidden="1">
      <c r="A30" s="119" t="s">
        <v>2</v>
      </c>
      <c r="B30" s="120"/>
      <c r="C30" s="102">
        <v>27000</v>
      </c>
      <c r="D30" s="175"/>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row>
    <row r="31" spans="1:239" s="97" customFormat="1" ht="30" hidden="1">
      <c r="A31" s="121" t="s">
        <v>83</v>
      </c>
      <c r="B31" s="188">
        <v>360899159.4</v>
      </c>
      <c r="C31" s="103">
        <f>C32</f>
        <v>17584</v>
      </c>
      <c r="D31" s="189">
        <f t="shared" si="0"/>
        <v>360916743.4</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row>
    <row r="32" spans="1:239" s="97" customFormat="1" ht="126.75" customHeight="1" hidden="1">
      <c r="A32" s="118" t="s">
        <v>271</v>
      </c>
      <c r="B32" s="90">
        <v>2412828.04</v>
      </c>
      <c r="C32" s="102">
        <f>15386+2198</f>
        <v>17584</v>
      </c>
      <c r="D32" s="175">
        <f t="shared" si="0"/>
        <v>2430412.04</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row>
    <row r="33" spans="1:239" s="97" customFormat="1" ht="36" customHeight="1" hidden="1">
      <c r="A33" s="87" t="s">
        <v>204</v>
      </c>
      <c r="B33" s="191">
        <v>331397270.76</v>
      </c>
      <c r="C33" s="103">
        <f>C34+C38+C42+C43+C44+C37+C45</f>
        <v>3244200</v>
      </c>
      <c r="D33" s="189">
        <f t="shared" si="0"/>
        <v>334641470.76</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row>
    <row r="34" spans="1:239" s="97" customFormat="1" ht="36" customHeight="1" hidden="1">
      <c r="A34" s="89" t="s">
        <v>213</v>
      </c>
      <c r="B34" s="90"/>
      <c r="C34" s="102">
        <f>C35+C36</f>
        <v>-822599</v>
      </c>
      <c r="D34" s="178"/>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row>
    <row r="35" spans="1:239" s="97" customFormat="1" ht="30" hidden="1">
      <c r="A35" s="124" t="s">
        <v>205</v>
      </c>
      <c r="B35" s="90">
        <v>4570100</v>
      </c>
      <c r="C35" s="123">
        <f>-50000+77401</f>
        <v>27401</v>
      </c>
      <c r="D35" s="175">
        <f>B35+C35</f>
        <v>4597501</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row>
    <row r="36" spans="1:239" s="97" customFormat="1" ht="30" hidden="1">
      <c r="A36" s="125" t="s">
        <v>206</v>
      </c>
      <c r="B36" s="90">
        <v>22450800</v>
      </c>
      <c r="C36" s="123">
        <v>-850000</v>
      </c>
      <c r="D36" s="175">
        <f>B36+C36</f>
        <v>21600800</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row>
    <row r="37" spans="1:239" s="97" customFormat="1" ht="30" hidden="1">
      <c r="A37" s="130" t="s">
        <v>219</v>
      </c>
      <c r="B37" s="90">
        <v>234732</v>
      </c>
      <c r="C37" s="107">
        <v>-77401</v>
      </c>
      <c r="D37" s="175">
        <f>B37+C37</f>
        <v>157331</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row>
    <row r="38" spans="1:239" s="97" customFormat="1" ht="36" customHeight="1" hidden="1">
      <c r="A38" s="126" t="s">
        <v>214</v>
      </c>
      <c r="B38" s="90"/>
      <c r="C38" s="102">
        <f>C39+C40+C41</f>
        <v>4058000</v>
      </c>
      <c r="D38" s="178"/>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row>
    <row r="39" spans="1:239" s="97" customFormat="1" ht="36" customHeight="1" hidden="1">
      <c r="A39" s="127" t="s">
        <v>207</v>
      </c>
      <c r="B39" s="90">
        <v>7423600</v>
      </c>
      <c r="C39" s="123">
        <v>900000</v>
      </c>
      <c r="D39" s="175">
        <f>B39+C39</f>
        <v>8323600</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row>
    <row r="40" spans="1:239" s="97" customFormat="1" ht="36" customHeight="1" hidden="1">
      <c r="A40" s="128" t="s">
        <v>210</v>
      </c>
      <c r="B40" s="90">
        <v>69436013.76</v>
      </c>
      <c r="C40" s="123">
        <f>2541000+275000+83000</f>
        <v>2899000</v>
      </c>
      <c r="D40" s="175">
        <f aca="true" t="shared" si="1" ref="D40:D69">B40+C40</f>
        <v>72335013.76</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row>
    <row r="41" spans="1:239" s="97" customFormat="1" ht="97.5" customHeight="1" hidden="1">
      <c r="A41" s="128" t="s">
        <v>211</v>
      </c>
      <c r="B41" s="90">
        <v>2093949</v>
      </c>
      <c r="C41" s="123">
        <v>259000</v>
      </c>
      <c r="D41" s="175">
        <f t="shared" si="1"/>
        <v>2352949</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row>
    <row r="42" spans="1:239" s="97" customFormat="1" ht="29.25" customHeight="1" hidden="1">
      <c r="A42" s="126" t="s">
        <v>198</v>
      </c>
      <c r="B42" s="90">
        <v>652207.57</v>
      </c>
      <c r="C42" s="107">
        <f>34614+28417</f>
        <v>63031</v>
      </c>
      <c r="D42" s="175">
        <f t="shared" si="1"/>
        <v>715238.57</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row>
    <row r="43" spans="1:239" s="97" customFormat="1" ht="30" customHeight="1" hidden="1">
      <c r="A43" s="126"/>
      <c r="B43" s="90"/>
      <c r="C43" s="107"/>
      <c r="D43" s="175">
        <f t="shared" si="1"/>
        <v>0</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row>
    <row r="44" spans="1:239" s="97" customFormat="1" ht="33.75" customHeight="1" hidden="1">
      <c r="A44" s="126" t="s">
        <v>218</v>
      </c>
      <c r="B44" s="90">
        <v>302110.43</v>
      </c>
      <c r="C44" s="107">
        <v>-63031</v>
      </c>
      <c r="D44" s="175">
        <f t="shared" si="1"/>
        <v>239079.43</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96"/>
      <c r="GT44" s="96"/>
      <c r="GU44" s="96"/>
      <c r="GV44" s="96"/>
      <c r="GW44" s="96"/>
      <c r="GX44" s="96"/>
      <c r="GY44" s="96"/>
      <c r="GZ44" s="96"/>
      <c r="HA44" s="96"/>
      <c r="HB44" s="96"/>
      <c r="HC44" s="96"/>
      <c r="HD44" s="96"/>
      <c r="HE44" s="96"/>
      <c r="HF44" s="96"/>
      <c r="HG44" s="96"/>
      <c r="HH44" s="96"/>
      <c r="HI44" s="96"/>
      <c r="HJ44" s="96"/>
      <c r="HK44" s="96"/>
      <c r="HL44" s="96"/>
      <c r="HM44" s="96"/>
      <c r="HN44" s="96"/>
      <c r="HO44" s="96"/>
      <c r="HP44" s="96"/>
      <c r="HQ44" s="96"/>
      <c r="HR44" s="96"/>
      <c r="HS44" s="96"/>
      <c r="HT44" s="96"/>
      <c r="HU44" s="96"/>
      <c r="HV44" s="96"/>
      <c r="HW44" s="96"/>
      <c r="HX44" s="96"/>
      <c r="HY44" s="96"/>
      <c r="HZ44" s="96"/>
      <c r="IA44" s="96"/>
      <c r="IB44" s="96"/>
      <c r="IC44" s="96"/>
      <c r="ID44" s="96"/>
      <c r="IE44" s="96"/>
    </row>
    <row r="45" spans="1:11" ht="61.5" customHeight="1" hidden="1">
      <c r="A45" s="192" t="s">
        <v>134</v>
      </c>
      <c r="B45" s="150">
        <v>1045700</v>
      </c>
      <c r="C45" s="107">
        <v>86200</v>
      </c>
      <c r="D45" s="175">
        <f t="shared" si="1"/>
        <v>1131900</v>
      </c>
      <c r="E45" s="8"/>
      <c r="J45" s="1"/>
      <c r="K45" s="1"/>
    </row>
    <row r="46" spans="1:239" s="97" customFormat="1" ht="33.75" customHeight="1" hidden="1">
      <c r="A46" s="129" t="s">
        <v>216</v>
      </c>
      <c r="B46" s="191">
        <v>183588653</v>
      </c>
      <c r="C46" s="108">
        <f>C47+C53+C54</f>
        <v>5944400</v>
      </c>
      <c r="D46" s="183">
        <f t="shared" si="1"/>
        <v>189533053</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row>
    <row r="47" spans="1:239" s="97" customFormat="1" ht="34.5" customHeight="1" hidden="1">
      <c r="A47" s="126" t="s">
        <v>212</v>
      </c>
      <c r="B47" s="90">
        <v>133403500</v>
      </c>
      <c r="C47" s="107">
        <f>C48+C49+C50+C51+C52</f>
        <v>5944400</v>
      </c>
      <c r="D47" s="178">
        <f t="shared" si="1"/>
        <v>139347900</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row>
    <row r="48" spans="1:239" s="97" customFormat="1" ht="34.5" customHeight="1" hidden="1">
      <c r="A48" s="128" t="s">
        <v>215</v>
      </c>
      <c r="B48" s="90">
        <v>73376300</v>
      </c>
      <c r="C48" s="123">
        <f>2468000+358600</f>
        <v>2826600</v>
      </c>
      <c r="D48" s="175">
        <f t="shared" si="1"/>
        <v>76202900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row>
    <row r="49" spans="1:239" s="97" customFormat="1" ht="34.5" customHeight="1" hidden="1">
      <c r="A49" s="128" t="s">
        <v>123</v>
      </c>
      <c r="B49" s="90">
        <v>19205700</v>
      </c>
      <c r="C49" s="123">
        <f>1347800+192800</f>
        <v>1540600</v>
      </c>
      <c r="D49" s="175">
        <f t="shared" si="1"/>
        <v>20746300</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row>
    <row r="50" spans="1:239" s="97" customFormat="1" ht="61.5" customHeight="1" hidden="1">
      <c r="A50" s="128" t="s">
        <v>124</v>
      </c>
      <c r="B50" s="90">
        <v>32802800</v>
      </c>
      <c r="C50" s="123">
        <f>1268800+85700</f>
        <v>1354500</v>
      </c>
      <c r="D50" s="175">
        <f t="shared" si="1"/>
        <v>34157300</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row>
    <row r="51" spans="1:239" s="97" customFormat="1" ht="33.75" customHeight="1" hidden="1">
      <c r="A51" s="128" t="s">
        <v>217</v>
      </c>
      <c r="B51" s="90">
        <v>7530000</v>
      </c>
      <c r="C51" s="123">
        <f>120400+89700</f>
        <v>210100</v>
      </c>
      <c r="D51" s="175">
        <f t="shared" si="1"/>
        <v>7740100</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6"/>
      <c r="HR51" s="96"/>
      <c r="HS51" s="96"/>
      <c r="HT51" s="96"/>
      <c r="HU51" s="96"/>
      <c r="HV51" s="96"/>
      <c r="HW51" s="96"/>
      <c r="HX51" s="96"/>
      <c r="HY51" s="96"/>
      <c r="HZ51" s="96"/>
      <c r="IA51" s="96"/>
      <c r="IB51" s="96"/>
      <c r="IC51" s="96"/>
      <c r="ID51" s="96"/>
      <c r="IE51" s="96"/>
    </row>
    <row r="52" spans="1:239" s="97" customFormat="1" ht="33.75" customHeight="1" hidden="1">
      <c r="A52" s="128" t="s">
        <v>132</v>
      </c>
      <c r="B52" s="90">
        <v>488700</v>
      </c>
      <c r="C52" s="123">
        <v>12600</v>
      </c>
      <c r="D52" s="175">
        <f t="shared" si="1"/>
        <v>501300</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row>
    <row r="53" spans="1:239" s="97" customFormat="1" ht="60.75" customHeight="1" hidden="1">
      <c r="A53" s="142" t="s">
        <v>228</v>
      </c>
      <c r="B53" s="90">
        <v>1925231.06</v>
      </c>
      <c r="C53" s="107">
        <v>-222541</v>
      </c>
      <c r="D53" s="175">
        <f t="shared" si="1"/>
        <v>1702690.06</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row>
    <row r="54" spans="1:239" s="97" customFormat="1" ht="33.75" customHeight="1" hidden="1">
      <c r="A54" s="142" t="s">
        <v>229</v>
      </c>
      <c r="B54" s="90">
        <v>5065231.71</v>
      </c>
      <c r="C54" s="107">
        <v>222541</v>
      </c>
      <c r="D54" s="175">
        <f t="shared" si="1"/>
        <v>5287772.71</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6"/>
      <c r="HR54" s="96"/>
      <c r="HS54" s="96"/>
      <c r="HT54" s="96"/>
      <c r="HU54" s="96"/>
      <c r="HV54" s="96"/>
      <c r="HW54" s="96"/>
      <c r="HX54" s="96"/>
      <c r="HY54" s="96"/>
      <c r="HZ54" s="96"/>
      <c r="IA54" s="96"/>
      <c r="IB54" s="96"/>
      <c r="IC54" s="96"/>
      <c r="ID54" s="96"/>
      <c r="IE54" s="96"/>
    </row>
    <row r="55" spans="1:239" s="97" customFormat="1" ht="30" hidden="1">
      <c r="A55" s="87" t="s">
        <v>208</v>
      </c>
      <c r="B55" s="191">
        <v>68971416.2</v>
      </c>
      <c r="C55" s="103">
        <f>C56</f>
        <v>-8005000</v>
      </c>
      <c r="D55" s="189">
        <f t="shared" si="1"/>
        <v>60966416.2</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row>
    <row r="56" spans="1:239" s="97" customFormat="1" ht="60.75" hidden="1">
      <c r="A56" s="88" t="s">
        <v>209</v>
      </c>
      <c r="B56" s="90">
        <v>43221235.2</v>
      </c>
      <c r="C56" s="102">
        <v>-8005000</v>
      </c>
      <c r="D56" s="175">
        <f t="shared" si="1"/>
        <v>35216235.2</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c r="FF56" s="96"/>
      <c r="FG56" s="96"/>
      <c r="FH56" s="96"/>
      <c r="FI56" s="96"/>
      <c r="FJ56" s="96"/>
      <c r="FK56" s="96"/>
      <c r="FL56" s="96"/>
      <c r="FM56" s="96"/>
      <c r="FN56" s="96"/>
      <c r="FO56" s="96"/>
      <c r="FP56" s="96"/>
      <c r="FQ56" s="96"/>
      <c r="FR56" s="96"/>
      <c r="FS56" s="96"/>
      <c r="FT56" s="96"/>
      <c r="FU56" s="96"/>
      <c r="FV56" s="96"/>
      <c r="FW56" s="96"/>
      <c r="FX56" s="96"/>
      <c r="FY56" s="96"/>
      <c r="FZ56" s="96"/>
      <c r="GA56" s="96"/>
      <c r="GB56" s="96"/>
      <c r="GC56" s="96"/>
      <c r="GD56" s="96"/>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c r="HE56" s="96"/>
      <c r="HF56" s="96"/>
      <c r="HG56" s="96"/>
      <c r="HH56" s="96"/>
      <c r="HI56" s="96"/>
      <c r="HJ56" s="96"/>
      <c r="HK56" s="96"/>
      <c r="HL56" s="96"/>
      <c r="HM56" s="96"/>
      <c r="HN56" s="96"/>
      <c r="HO56" s="96"/>
      <c r="HP56" s="96"/>
      <c r="HQ56" s="96"/>
      <c r="HR56" s="96"/>
      <c r="HS56" s="96"/>
      <c r="HT56" s="96"/>
      <c r="HU56" s="96"/>
      <c r="HV56" s="96"/>
      <c r="HW56" s="96"/>
      <c r="HX56" s="96"/>
      <c r="HY56" s="96"/>
      <c r="HZ56" s="96"/>
      <c r="IA56" s="96"/>
      <c r="IB56" s="96"/>
      <c r="IC56" s="96"/>
      <c r="ID56" s="96"/>
      <c r="IE56" s="96"/>
    </row>
    <row r="57" spans="1:239" s="97" customFormat="1" ht="30" hidden="1">
      <c r="A57" s="87" t="s">
        <v>3</v>
      </c>
      <c r="B57" s="193"/>
      <c r="C57" s="103">
        <f>C58+C59</f>
        <v>-50000</v>
      </c>
      <c r="D57" s="175"/>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c r="HE57" s="96"/>
      <c r="HF57" s="96"/>
      <c r="HG57" s="96"/>
      <c r="HH57" s="96"/>
      <c r="HI57" s="96"/>
      <c r="HJ57" s="96"/>
      <c r="HK57" s="96"/>
      <c r="HL57" s="96"/>
      <c r="HM57" s="96"/>
      <c r="HN57" s="96"/>
      <c r="HO57" s="96"/>
      <c r="HP57" s="96"/>
      <c r="HQ57" s="96"/>
      <c r="HR57" s="96"/>
      <c r="HS57" s="96"/>
      <c r="HT57" s="96"/>
      <c r="HU57" s="96"/>
      <c r="HV57" s="96"/>
      <c r="HW57" s="96"/>
      <c r="HX57" s="96"/>
      <c r="HY57" s="96"/>
      <c r="HZ57" s="96"/>
      <c r="IA57" s="96"/>
      <c r="IB57" s="96"/>
      <c r="IC57" s="96"/>
      <c r="ID57" s="96"/>
      <c r="IE57" s="96"/>
    </row>
    <row r="58" spans="1:239" s="97" customFormat="1" ht="60.75" hidden="1">
      <c r="A58" s="88" t="s">
        <v>4</v>
      </c>
      <c r="B58" s="90"/>
      <c r="C58" s="102">
        <v>-40000</v>
      </c>
      <c r="D58" s="175"/>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row>
    <row r="59" spans="1:239" s="97" customFormat="1" ht="30" hidden="1">
      <c r="A59" s="88" t="s">
        <v>5</v>
      </c>
      <c r="B59" s="90"/>
      <c r="C59" s="102">
        <v>-10000</v>
      </c>
      <c r="D59" s="175"/>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6"/>
      <c r="HR59" s="96"/>
      <c r="HS59" s="96"/>
      <c r="HT59" s="96"/>
      <c r="HU59" s="96"/>
      <c r="HV59" s="96"/>
      <c r="HW59" s="96"/>
      <c r="HX59" s="96"/>
      <c r="HY59" s="96"/>
      <c r="HZ59" s="96"/>
      <c r="IA59" s="96"/>
      <c r="IB59" s="96"/>
      <c r="IC59" s="96"/>
      <c r="ID59" s="96"/>
      <c r="IE59" s="96"/>
    </row>
    <row r="60" spans="1:239" s="97" customFormat="1" ht="36.75" customHeight="1" hidden="1">
      <c r="A60" s="87" t="s">
        <v>125</v>
      </c>
      <c r="B60" s="191">
        <v>44962997.64</v>
      </c>
      <c r="C60" s="103">
        <f>SUM(C61:C69)</f>
        <v>-881600</v>
      </c>
      <c r="D60" s="183">
        <f t="shared" si="1"/>
        <v>44081397.64</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row>
    <row r="61" spans="1:11" ht="30" hidden="1">
      <c r="A61" s="124" t="s">
        <v>126</v>
      </c>
      <c r="B61" s="150">
        <v>6041596</v>
      </c>
      <c r="C61" s="102">
        <v>300000</v>
      </c>
      <c r="D61" s="175">
        <f t="shared" si="1"/>
        <v>6341596</v>
      </c>
      <c r="E61" s="8"/>
      <c r="J61" s="1"/>
      <c r="K61" s="1"/>
    </row>
    <row r="62" spans="1:11" ht="63" customHeight="1" hidden="1">
      <c r="A62" s="124" t="s">
        <v>191</v>
      </c>
      <c r="B62" s="150">
        <v>5646626</v>
      </c>
      <c r="C62" s="102">
        <v>-237000</v>
      </c>
      <c r="D62" s="175">
        <f t="shared" si="1"/>
        <v>5409626</v>
      </c>
      <c r="E62" s="8"/>
      <c r="J62" s="1"/>
      <c r="K62" s="1"/>
    </row>
    <row r="63" spans="1:11" ht="60.75" hidden="1">
      <c r="A63" s="140" t="s">
        <v>192</v>
      </c>
      <c r="B63" s="150">
        <v>4098506</v>
      </c>
      <c r="C63" s="102">
        <v>-165000</v>
      </c>
      <c r="D63" s="175">
        <f t="shared" si="1"/>
        <v>3933506</v>
      </c>
      <c r="E63" s="8"/>
      <c r="J63" s="1"/>
      <c r="K63" s="1"/>
    </row>
    <row r="64" spans="1:11" ht="30" hidden="1">
      <c r="A64" s="140" t="s">
        <v>127</v>
      </c>
      <c r="B64" s="150">
        <v>1196458</v>
      </c>
      <c r="C64" s="102">
        <v>-56000</v>
      </c>
      <c r="D64" s="175">
        <f t="shared" si="1"/>
        <v>1140458</v>
      </c>
      <c r="E64" s="8"/>
      <c r="J64" s="1"/>
      <c r="K64" s="1"/>
    </row>
    <row r="65" spans="1:11" ht="60.75" hidden="1">
      <c r="A65" s="140" t="s">
        <v>193</v>
      </c>
      <c r="B65" s="150">
        <v>12246037.48</v>
      </c>
      <c r="C65" s="102">
        <v>-366600</v>
      </c>
      <c r="D65" s="175">
        <f t="shared" si="1"/>
        <v>11879437.48</v>
      </c>
      <c r="E65" s="8"/>
      <c r="J65" s="1"/>
      <c r="K65" s="1"/>
    </row>
    <row r="66" spans="1:11" ht="60.75" hidden="1">
      <c r="A66" s="140" t="s">
        <v>194</v>
      </c>
      <c r="B66" s="150">
        <v>3548976</v>
      </c>
      <c r="C66" s="102">
        <v>-102000</v>
      </c>
      <c r="D66" s="175">
        <f t="shared" si="1"/>
        <v>3446976</v>
      </c>
      <c r="E66" s="8"/>
      <c r="J66" s="1"/>
      <c r="K66" s="1"/>
    </row>
    <row r="67" spans="1:11" ht="30" hidden="1">
      <c r="A67" s="140" t="s">
        <v>1</v>
      </c>
      <c r="B67" s="150">
        <v>4908569</v>
      </c>
      <c r="C67" s="102">
        <v>100000</v>
      </c>
      <c r="D67" s="175">
        <f t="shared" si="1"/>
        <v>5008569</v>
      </c>
      <c r="E67" s="8"/>
      <c r="J67" s="1"/>
      <c r="K67" s="1"/>
    </row>
    <row r="68" spans="1:11" ht="60.75" hidden="1">
      <c r="A68" s="140" t="s">
        <v>195</v>
      </c>
      <c r="B68" s="150">
        <v>3890977.16</v>
      </c>
      <c r="C68" s="102">
        <v>-148000</v>
      </c>
      <c r="D68" s="175">
        <f t="shared" si="1"/>
        <v>3742977.16</v>
      </c>
      <c r="E68" s="8"/>
      <c r="J68" s="1"/>
      <c r="K68" s="1"/>
    </row>
    <row r="69" spans="1:11" ht="60.75" hidden="1">
      <c r="A69" s="140" t="s">
        <v>196</v>
      </c>
      <c r="B69" s="150">
        <v>3385252</v>
      </c>
      <c r="C69" s="102">
        <v>-207000</v>
      </c>
      <c r="D69" s="175">
        <f t="shared" si="1"/>
        <v>3178252</v>
      </c>
      <c r="E69" s="8"/>
      <c r="J69" s="1"/>
      <c r="K69" s="1"/>
    </row>
    <row r="70" spans="1:239" s="111" customFormat="1" ht="15.75" customHeight="1" hidden="1">
      <c r="A70" s="118"/>
      <c r="B70" s="90"/>
      <c r="C70" s="84"/>
      <c r="D70" s="178"/>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row>
    <row r="71" spans="1:11" s="18" customFormat="1" ht="30">
      <c r="A71" s="86" t="s">
        <v>280</v>
      </c>
      <c r="B71" s="151"/>
      <c r="C71" s="21"/>
      <c r="D71" s="181"/>
      <c r="E71" s="11"/>
      <c r="J71" s="11"/>
      <c r="K71" s="11"/>
    </row>
    <row r="72" spans="1:11" s="18" customFormat="1" ht="5.25" customHeight="1">
      <c r="A72" s="22"/>
      <c r="B72" s="152"/>
      <c r="C72" s="21"/>
      <c r="D72" s="182"/>
      <c r="E72" s="11"/>
      <c r="G72" s="24"/>
      <c r="J72" s="11"/>
      <c r="K72" s="11"/>
    </row>
    <row r="73" spans="1:8" s="18" customFormat="1" ht="30">
      <c r="A73" s="91" t="s">
        <v>277</v>
      </c>
      <c r="B73" s="107"/>
      <c r="C73" s="103"/>
      <c r="D73" s="108"/>
      <c r="E73" s="196"/>
      <c r="H73" s="11"/>
    </row>
    <row r="74" spans="1:251" s="29" customFormat="1" ht="27.75" hidden="1">
      <c r="A74" s="5" t="s">
        <v>38</v>
      </c>
      <c r="B74" s="145">
        <f>B75</f>
        <v>0</v>
      </c>
      <c r="C74" s="105"/>
      <c r="D74" s="26"/>
      <c r="E74" s="27"/>
      <c r="F74" s="2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row>
    <row r="75" spans="1:8" s="18" customFormat="1" ht="30" hidden="1">
      <c r="A75" s="10"/>
      <c r="B75" s="153"/>
      <c r="C75" s="104"/>
      <c r="D75" s="159"/>
      <c r="E75" s="11"/>
      <c r="H75" s="11"/>
    </row>
    <row r="76" spans="1:8" s="18" customFormat="1" ht="6.75" customHeight="1">
      <c r="A76" s="6"/>
      <c r="B76" s="154"/>
      <c r="C76" s="104"/>
      <c r="D76" s="159"/>
      <c r="E76" s="11"/>
      <c r="H76" s="11"/>
    </row>
    <row r="77" spans="1:8" s="18" customFormat="1" ht="30">
      <c r="A77" s="91" t="s">
        <v>39</v>
      </c>
      <c r="B77" s="155"/>
      <c r="C77" s="106"/>
      <c r="D77" s="155"/>
      <c r="E77" s="11"/>
      <c r="H77" s="11"/>
    </row>
    <row r="78" spans="1:8" s="18" customFormat="1" ht="6" customHeight="1">
      <c r="A78" s="92"/>
      <c r="B78" s="153"/>
      <c r="C78" s="104"/>
      <c r="D78" s="159"/>
      <c r="E78" s="11"/>
      <c r="H78" s="11"/>
    </row>
    <row r="79" spans="1:11" s="18" customFormat="1" ht="30">
      <c r="A79" s="79" t="s">
        <v>40</v>
      </c>
      <c r="B79" s="107"/>
      <c r="C79" s="103">
        <f>C80+C97+C128+C137+C140</f>
        <v>0</v>
      </c>
      <c r="D79" s="108"/>
      <c r="E79" s="11"/>
      <c r="J79" s="11"/>
      <c r="K79" s="11"/>
    </row>
    <row r="80" spans="1:11" s="18" customFormat="1" ht="30">
      <c r="A80" s="87" t="s">
        <v>248</v>
      </c>
      <c r="B80" s="190">
        <v>31798905.78</v>
      </c>
      <c r="C80" s="103">
        <f>C81+C85+C86+C87+C88+C89+C90+C91+C92+C95+C96+C84</f>
        <v>0</v>
      </c>
      <c r="D80" s="190">
        <f>B80+C80</f>
        <v>31798905.78</v>
      </c>
      <c r="J80" s="11"/>
      <c r="K80" s="11"/>
    </row>
    <row r="81" spans="1:4" ht="30">
      <c r="A81" s="88" t="s">
        <v>84</v>
      </c>
      <c r="B81" s="150">
        <v>5832767.8</v>
      </c>
      <c r="C81" s="102">
        <f>C82+C83</f>
        <v>-130000</v>
      </c>
      <c r="D81" s="175">
        <f>B81+C81</f>
        <v>5702767.8</v>
      </c>
    </row>
    <row r="82" spans="1:4" ht="60.75">
      <c r="A82" s="122" t="s">
        <v>203</v>
      </c>
      <c r="B82" s="150">
        <v>959340</v>
      </c>
      <c r="C82" s="123">
        <v>-552032</v>
      </c>
      <c r="D82" s="175">
        <f aca="true" t="shared" si="2" ref="D82:D141">B82+C82</f>
        <v>407308</v>
      </c>
    </row>
    <row r="83" spans="1:4" ht="60.75">
      <c r="A83" s="122" t="s">
        <v>35</v>
      </c>
      <c r="B83" s="150">
        <v>70000</v>
      </c>
      <c r="C83" s="123">
        <v>422032</v>
      </c>
      <c r="D83" s="175">
        <f t="shared" si="2"/>
        <v>492032</v>
      </c>
    </row>
    <row r="84" spans="1:4" ht="30">
      <c r="A84" s="88" t="s">
        <v>275</v>
      </c>
      <c r="B84" s="150">
        <v>300000</v>
      </c>
      <c r="C84" s="107">
        <v>130000</v>
      </c>
      <c r="D84" s="175">
        <f t="shared" si="2"/>
        <v>430000</v>
      </c>
    </row>
    <row r="85" spans="1:4" ht="30">
      <c r="A85" s="88" t="s">
        <v>122</v>
      </c>
      <c r="B85" s="150">
        <v>86076.6</v>
      </c>
      <c r="C85" s="107">
        <v>-30000</v>
      </c>
      <c r="D85" s="175">
        <f t="shared" si="2"/>
        <v>56076.600000000006</v>
      </c>
    </row>
    <row r="86" spans="1:4" ht="60.75">
      <c r="A86" s="88" t="s">
        <v>121</v>
      </c>
      <c r="B86" s="150">
        <v>0</v>
      </c>
      <c r="C86" s="107">
        <v>30000</v>
      </c>
      <c r="D86" s="175">
        <f t="shared" si="2"/>
        <v>30000</v>
      </c>
    </row>
    <row r="87" spans="1:4" ht="60.75">
      <c r="A87" s="88" t="s">
        <v>99</v>
      </c>
      <c r="B87" s="150">
        <v>151000</v>
      </c>
      <c r="C87" s="107">
        <v>23000</v>
      </c>
      <c r="D87" s="175">
        <f t="shared" si="2"/>
        <v>174000</v>
      </c>
    </row>
    <row r="88" spans="1:4" ht="30">
      <c r="A88" s="88" t="s">
        <v>100</v>
      </c>
      <c r="B88" s="150">
        <v>400000</v>
      </c>
      <c r="C88" s="107">
        <f>-23000-16000</f>
        <v>-39000</v>
      </c>
      <c r="D88" s="175">
        <f t="shared" si="2"/>
        <v>361000</v>
      </c>
    </row>
    <row r="89" spans="1:4" ht="30">
      <c r="A89" s="88" t="s">
        <v>101</v>
      </c>
      <c r="B89" s="150">
        <v>157854</v>
      </c>
      <c r="C89" s="107">
        <v>16000</v>
      </c>
      <c r="D89" s="175">
        <f t="shared" si="2"/>
        <v>173854</v>
      </c>
    </row>
    <row r="90" spans="1:4" ht="60.75">
      <c r="A90" s="88" t="s">
        <v>102</v>
      </c>
      <c r="B90" s="150">
        <v>250000</v>
      </c>
      <c r="C90" s="107">
        <v>25000</v>
      </c>
      <c r="D90" s="175">
        <f t="shared" si="2"/>
        <v>275000</v>
      </c>
    </row>
    <row r="91" spans="1:4" ht="42" customHeight="1">
      <c r="A91" s="88" t="s">
        <v>129</v>
      </c>
      <c r="B91" s="150">
        <v>150000</v>
      </c>
      <c r="C91" s="107">
        <v>-25000</v>
      </c>
      <c r="D91" s="175">
        <f t="shared" si="2"/>
        <v>125000</v>
      </c>
    </row>
    <row r="92" spans="1:4" ht="30">
      <c r="A92" s="88" t="s">
        <v>103</v>
      </c>
      <c r="B92" s="156">
        <v>521419.45</v>
      </c>
      <c r="C92" s="107">
        <f>C93+C94</f>
        <v>0</v>
      </c>
      <c r="D92" s="175">
        <f t="shared" si="2"/>
        <v>521419.45</v>
      </c>
    </row>
    <row r="93" spans="1:4" ht="30">
      <c r="A93" s="122" t="s">
        <v>104</v>
      </c>
      <c r="B93" s="150">
        <v>300000</v>
      </c>
      <c r="C93" s="123">
        <v>150000</v>
      </c>
      <c r="D93" s="175">
        <f t="shared" si="2"/>
        <v>450000</v>
      </c>
    </row>
    <row r="94" spans="1:4" ht="30">
      <c r="A94" s="122" t="s">
        <v>128</v>
      </c>
      <c r="B94" s="150">
        <v>150000</v>
      </c>
      <c r="C94" s="123">
        <v>-150000</v>
      </c>
      <c r="D94" s="175">
        <f t="shared" si="2"/>
        <v>0</v>
      </c>
    </row>
    <row r="95" spans="1:4" ht="60.75">
      <c r="A95" s="88" t="s">
        <v>130</v>
      </c>
      <c r="B95" s="150">
        <v>0</v>
      </c>
      <c r="C95" s="107">
        <v>120000</v>
      </c>
      <c r="D95" s="175">
        <f t="shared" si="2"/>
        <v>120000</v>
      </c>
    </row>
    <row r="96" spans="1:4" ht="60.75">
      <c r="A96" s="88" t="s">
        <v>131</v>
      </c>
      <c r="B96" s="150">
        <v>225000</v>
      </c>
      <c r="C96" s="107">
        <v>-120000</v>
      </c>
      <c r="D96" s="90">
        <f t="shared" si="2"/>
        <v>105000</v>
      </c>
    </row>
    <row r="97" spans="1:11" s="18" customFormat="1" ht="30">
      <c r="A97" s="87" t="s">
        <v>36</v>
      </c>
      <c r="B97" s="195">
        <v>70275942.52</v>
      </c>
      <c r="C97" s="103">
        <f>C98+C99+C100+C101+C104+C105+C106+C107+C108+C109+C110+C111+C112+C113+C114+C115+C116+C117+C118+C119+C120+C121+C122+C123+C127</f>
        <v>-200000</v>
      </c>
      <c r="D97" s="193">
        <f t="shared" si="2"/>
        <v>70075942.52</v>
      </c>
      <c r="J97" s="11"/>
      <c r="K97" s="11"/>
    </row>
    <row r="98" spans="1:11" s="18" customFormat="1" ht="60.75">
      <c r="A98" s="88" t="s">
        <v>78</v>
      </c>
      <c r="B98" s="150">
        <v>700000</v>
      </c>
      <c r="C98" s="102">
        <v>-700000</v>
      </c>
      <c r="D98" s="90">
        <f t="shared" si="2"/>
        <v>0</v>
      </c>
      <c r="J98" s="11"/>
      <c r="K98" s="11"/>
    </row>
    <row r="99" spans="1:11" s="18" customFormat="1" ht="58.5" customHeight="1">
      <c r="A99" s="88" t="s">
        <v>79</v>
      </c>
      <c r="B99" s="150">
        <v>0</v>
      </c>
      <c r="C99" s="102">
        <v>400000</v>
      </c>
      <c r="D99" s="90">
        <f t="shared" si="2"/>
        <v>400000</v>
      </c>
      <c r="J99" s="11"/>
      <c r="K99" s="11"/>
    </row>
    <row r="100" spans="1:4" ht="62.25" customHeight="1">
      <c r="A100" s="88" t="s">
        <v>80</v>
      </c>
      <c r="B100" s="150">
        <v>0</v>
      </c>
      <c r="C100" s="102">
        <v>300000</v>
      </c>
      <c r="D100" s="90">
        <f t="shared" si="2"/>
        <v>300000</v>
      </c>
    </row>
    <row r="101" spans="1:4" ht="36" customHeight="1">
      <c r="A101" s="88" t="s">
        <v>236</v>
      </c>
      <c r="B101" s="150">
        <v>65000</v>
      </c>
      <c r="C101" s="102">
        <f>C102+C103</f>
        <v>25000</v>
      </c>
      <c r="D101" s="90">
        <f t="shared" si="2"/>
        <v>90000</v>
      </c>
    </row>
    <row r="102" spans="1:4" ht="56.25" customHeight="1">
      <c r="A102" s="122" t="s">
        <v>237</v>
      </c>
      <c r="B102" s="150">
        <v>65000</v>
      </c>
      <c r="C102" s="123">
        <v>-65000</v>
      </c>
      <c r="D102" s="90">
        <f t="shared" si="2"/>
        <v>0</v>
      </c>
    </row>
    <row r="103" spans="1:4" ht="29.25" customHeight="1">
      <c r="A103" s="122" t="s">
        <v>238</v>
      </c>
      <c r="B103" s="150">
        <v>0</v>
      </c>
      <c r="C103" s="123">
        <v>90000</v>
      </c>
      <c r="D103" s="90">
        <f t="shared" si="2"/>
        <v>90000</v>
      </c>
    </row>
    <row r="104" spans="1:4" ht="90" customHeight="1">
      <c r="A104" s="88" t="s">
        <v>105</v>
      </c>
      <c r="B104" s="150">
        <v>40000</v>
      </c>
      <c r="C104" s="107">
        <f>-25000-15000</f>
        <v>-40000</v>
      </c>
      <c r="D104" s="90">
        <f t="shared" si="2"/>
        <v>0</v>
      </c>
    </row>
    <row r="105" spans="1:4" ht="36.75" customHeight="1">
      <c r="A105" s="88" t="s">
        <v>199</v>
      </c>
      <c r="B105" s="150">
        <v>100000</v>
      </c>
      <c r="C105" s="107">
        <v>-100000</v>
      </c>
      <c r="D105" s="90">
        <f t="shared" si="2"/>
        <v>0</v>
      </c>
    </row>
    <row r="106" spans="1:4" ht="36.75" customHeight="1">
      <c r="A106" s="88" t="s">
        <v>200</v>
      </c>
      <c r="B106" s="150">
        <v>0</v>
      </c>
      <c r="C106" s="107">
        <v>65000</v>
      </c>
      <c r="D106" s="90">
        <f t="shared" si="2"/>
        <v>65000</v>
      </c>
    </row>
    <row r="107" spans="1:4" ht="60" customHeight="1">
      <c r="A107" s="88" t="s">
        <v>201</v>
      </c>
      <c r="B107" s="150">
        <v>192035</v>
      </c>
      <c r="C107" s="107">
        <v>60000</v>
      </c>
      <c r="D107" s="90">
        <f t="shared" si="2"/>
        <v>252035</v>
      </c>
    </row>
    <row r="108" spans="1:4" ht="54.75" customHeight="1">
      <c r="A108" s="88" t="s">
        <v>202</v>
      </c>
      <c r="B108" s="150">
        <v>50000</v>
      </c>
      <c r="C108" s="107">
        <v>257171</v>
      </c>
      <c r="D108" s="90">
        <f t="shared" si="2"/>
        <v>307171</v>
      </c>
    </row>
    <row r="109" spans="1:4" ht="91.5" customHeight="1">
      <c r="A109" s="88" t="s">
        <v>239</v>
      </c>
      <c r="B109" s="150">
        <v>0</v>
      </c>
      <c r="C109" s="107">
        <v>1567</v>
      </c>
      <c r="D109" s="90">
        <f t="shared" si="2"/>
        <v>1567</v>
      </c>
    </row>
    <row r="110" spans="1:4" ht="94.5" customHeight="1" hidden="1">
      <c r="A110" s="88" t="s">
        <v>105</v>
      </c>
      <c r="B110" s="150"/>
      <c r="C110" s="107"/>
      <c r="D110" s="90">
        <f t="shared" si="2"/>
        <v>0</v>
      </c>
    </row>
    <row r="111" spans="1:4" ht="64.5" customHeight="1">
      <c r="A111" s="88" t="s">
        <v>106</v>
      </c>
      <c r="B111" s="150">
        <v>50000</v>
      </c>
      <c r="C111" s="107">
        <v>-50000</v>
      </c>
      <c r="D111" s="90">
        <f t="shared" si="2"/>
        <v>0</v>
      </c>
    </row>
    <row r="112" spans="1:4" ht="64.5" customHeight="1">
      <c r="A112" s="88" t="s">
        <v>47</v>
      </c>
      <c r="B112" s="150">
        <v>57000</v>
      </c>
      <c r="C112" s="107">
        <v>-57000</v>
      </c>
      <c r="D112" s="90">
        <f t="shared" si="2"/>
        <v>0</v>
      </c>
    </row>
    <row r="113" spans="1:4" ht="64.5" customHeight="1">
      <c r="A113" s="88" t="s">
        <v>107</v>
      </c>
      <c r="B113" s="150">
        <v>40000</v>
      </c>
      <c r="C113" s="107">
        <v>192210</v>
      </c>
      <c r="D113" s="90">
        <f t="shared" si="2"/>
        <v>232210</v>
      </c>
    </row>
    <row r="114" spans="1:4" ht="64.5" customHeight="1">
      <c r="A114" s="88" t="s">
        <v>108</v>
      </c>
      <c r="B114" s="150">
        <v>90000</v>
      </c>
      <c r="C114" s="107">
        <v>-90000</v>
      </c>
      <c r="D114" s="90">
        <f t="shared" si="2"/>
        <v>0</v>
      </c>
    </row>
    <row r="115" spans="1:4" ht="31.5" customHeight="1">
      <c r="A115" s="88" t="s">
        <v>109</v>
      </c>
      <c r="B115" s="150">
        <v>80000</v>
      </c>
      <c r="C115" s="107">
        <v>-80000</v>
      </c>
      <c r="D115" s="90">
        <f t="shared" si="2"/>
        <v>0</v>
      </c>
    </row>
    <row r="116" spans="1:4" ht="64.5" customHeight="1">
      <c r="A116" s="88" t="s">
        <v>110</v>
      </c>
      <c r="B116" s="150">
        <v>70000</v>
      </c>
      <c r="C116" s="107">
        <v>171052</v>
      </c>
      <c r="D116" s="90">
        <f t="shared" si="2"/>
        <v>241052</v>
      </c>
    </row>
    <row r="117" spans="1:4" ht="35.25" customHeight="1">
      <c r="A117" s="88" t="s">
        <v>111</v>
      </c>
      <c r="B117" s="150">
        <v>100000</v>
      </c>
      <c r="C117" s="107">
        <v>-100000</v>
      </c>
      <c r="D117" s="90">
        <f t="shared" si="2"/>
        <v>0</v>
      </c>
    </row>
    <row r="118" spans="1:4" ht="64.5" customHeight="1">
      <c r="A118" s="88" t="s">
        <v>112</v>
      </c>
      <c r="B118" s="150">
        <v>30000</v>
      </c>
      <c r="C118" s="107">
        <v>-30000</v>
      </c>
      <c r="D118" s="90">
        <f t="shared" si="2"/>
        <v>0</v>
      </c>
    </row>
    <row r="119" spans="1:4" ht="64.5" customHeight="1">
      <c r="A119" s="88" t="s">
        <v>113</v>
      </c>
      <c r="B119" s="150">
        <v>75000</v>
      </c>
      <c r="C119" s="107">
        <v>-70000</v>
      </c>
      <c r="D119" s="90">
        <f t="shared" si="2"/>
        <v>5000</v>
      </c>
    </row>
    <row r="120" spans="1:4" ht="64.5" customHeight="1">
      <c r="A120" s="88" t="s">
        <v>114</v>
      </c>
      <c r="B120" s="150">
        <v>30000</v>
      </c>
      <c r="C120" s="107">
        <v>-30000</v>
      </c>
      <c r="D120" s="90">
        <f t="shared" si="2"/>
        <v>0</v>
      </c>
    </row>
    <row r="121" spans="1:4" ht="64.5" customHeight="1">
      <c r="A121" s="88" t="s">
        <v>115</v>
      </c>
      <c r="B121" s="150">
        <v>90000</v>
      </c>
      <c r="C121" s="107">
        <v>-90000</v>
      </c>
      <c r="D121" s="90">
        <f t="shared" si="2"/>
        <v>0</v>
      </c>
    </row>
    <row r="122" spans="1:4" ht="35.25" customHeight="1">
      <c r="A122" s="88" t="s">
        <v>116</v>
      </c>
      <c r="B122" s="150">
        <v>20000</v>
      </c>
      <c r="C122" s="107">
        <v>-20000</v>
      </c>
      <c r="D122" s="90">
        <f t="shared" si="2"/>
        <v>0</v>
      </c>
    </row>
    <row r="123" spans="1:4" ht="64.5" customHeight="1">
      <c r="A123" s="88" t="s">
        <v>117</v>
      </c>
      <c r="B123" s="150">
        <v>15000</v>
      </c>
      <c r="C123" s="107">
        <v>-15000</v>
      </c>
      <c r="D123" s="90">
        <f t="shared" si="2"/>
        <v>0</v>
      </c>
    </row>
    <row r="124" spans="1:4" ht="64.5" customHeight="1" hidden="1">
      <c r="A124" s="88"/>
      <c r="B124" s="150"/>
      <c r="C124" s="107"/>
      <c r="D124" s="90">
        <f t="shared" si="2"/>
        <v>0</v>
      </c>
    </row>
    <row r="125" spans="1:4" ht="64.5" customHeight="1" hidden="1">
      <c r="A125" s="88"/>
      <c r="B125" s="150"/>
      <c r="C125" s="107"/>
      <c r="D125" s="90">
        <f t="shared" si="2"/>
        <v>0</v>
      </c>
    </row>
    <row r="126" spans="1:4" ht="39.75" customHeight="1" hidden="1">
      <c r="A126" s="88"/>
      <c r="B126" s="150"/>
      <c r="C126" s="107"/>
      <c r="D126" s="90">
        <f t="shared" si="2"/>
        <v>0</v>
      </c>
    </row>
    <row r="127" spans="1:4" ht="56.25" customHeight="1">
      <c r="A127" s="88" t="s">
        <v>276</v>
      </c>
      <c r="B127" s="150">
        <v>1000000</v>
      </c>
      <c r="C127" s="107">
        <v>-200000</v>
      </c>
      <c r="D127" s="90">
        <f t="shared" si="2"/>
        <v>800000</v>
      </c>
    </row>
    <row r="128" spans="1:11" s="18" customFormat="1" ht="30">
      <c r="A128" s="87" t="s">
        <v>37</v>
      </c>
      <c r="B128" s="195">
        <v>58241396.36</v>
      </c>
      <c r="C128" s="103">
        <f>C129+C133</f>
        <v>0</v>
      </c>
      <c r="D128" s="193">
        <f t="shared" si="2"/>
        <v>58241396.36</v>
      </c>
      <c r="J128" s="11"/>
      <c r="K128" s="11"/>
    </row>
    <row r="129" spans="1:11" s="18" customFormat="1" ht="60.75">
      <c r="A129" s="88" t="s">
        <v>220</v>
      </c>
      <c r="B129" s="150">
        <v>13183165.48</v>
      </c>
      <c r="C129" s="102">
        <f>C130+C131+C132</f>
        <v>0</v>
      </c>
      <c r="D129" s="90">
        <f t="shared" si="2"/>
        <v>13183165.48</v>
      </c>
      <c r="J129" s="11"/>
      <c r="K129" s="11"/>
    </row>
    <row r="130" spans="1:11" s="18" customFormat="1" ht="60.75">
      <c r="A130" s="122" t="s">
        <v>221</v>
      </c>
      <c r="B130" s="150">
        <v>7323204</v>
      </c>
      <c r="C130" s="123">
        <v>-143536</v>
      </c>
      <c r="D130" s="90">
        <f t="shared" si="2"/>
        <v>7179668</v>
      </c>
      <c r="J130" s="11"/>
      <c r="K130" s="11"/>
    </row>
    <row r="131" spans="1:11" s="18" customFormat="1" ht="30">
      <c r="A131" s="122" t="s">
        <v>222</v>
      </c>
      <c r="B131" s="150">
        <v>114000</v>
      </c>
      <c r="C131" s="123">
        <v>103648</v>
      </c>
      <c r="D131" s="90">
        <f t="shared" si="2"/>
        <v>217648</v>
      </c>
      <c r="J131" s="11"/>
      <c r="K131" s="11"/>
    </row>
    <row r="132" spans="1:4" ht="30">
      <c r="A132" s="122" t="s">
        <v>223</v>
      </c>
      <c r="B132" s="150">
        <v>142800</v>
      </c>
      <c r="C132" s="123">
        <v>39888</v>
      </c>
      <c r="D132" s="90">
        <f t="shared" si="2"/>
        <v>182688</v>
      </c>
    </row>
    <row r="133" spans="1:4" ht="30">
      <c r="A133" s="88" t="s">
        <v>71</v>
      </c>
      <c r="B133" s="150">
        <v>2198000</v>
      </c>
      <c r="C133" s="107">
        <f>C134+C135+C136</f>
        <v>0</v>
      </c>
      <c r="D133" s="90">
        <f t="shared" si="2"/>
        <v>2198000</v>
      </c>
    </row>
    <row r="134" spans="1:4" ht="30">
      <c r="A134" s="122" t="s">
        <v>72</v>
      </c>
      <c r="B134" s="150">
        <v>950000</v>
      </c>
      <c r="C134" s="123">
        <v>-205000</v>
      </c>
      <c r="D134" s="90">
        <f t="shared" si="2"/>
        <v>745000</v>
      </c>
    </row>
    <row r="135" spans="1:4" ht="30">
      <c r="A135" s="122" t="s">
        <v>73</v>
      </c>
      <c r="B135" s="150">
        <v>410000</v>
      </c>
      <c r="C135" s="123">
        <v>190000</v>
      </c>
      <c r="D135" s="90">
        <f t="shared" si="2"/>
        <v>600000</v>
      </c>
    </row>
    <row r="136" spans="1:4" ht="30">
      <c r="A136" s="122" t="s">
        <v>74</v>
      </c>
      <c r="B136" s="150">
        <v>20000</v>
      </c>
      <c r="C136" s="123">
        <v>15000</v>
      </c>
      <c r="D136" s="90">
        <f t="shared" si="2"/>
        <v>35000</v>
      </c>
    </row>
    <row r="137" spans="1:4" ht="30">
      <c r="A137" s="87" t="s">
        <v>233</v>
      </c>
      <c r="B137" s="195">
        <v>953080.64</v>
      </c>
      <c r="C137" s="108">
        <f>C138+C139</f>
        <v>0</v>
      </c>
      <c r="D137" s="193">
        <f t="shared" si="2"/>
        <v>953080.64</v>
      </c>
    </row>
    <row r="138" spans="1:4" ht="60.75">
      <c r="A138" s="88" t="s">
        <v>234</v>
      </c>
      <c r="B138" s="150">
        <v>82900</v>
      </c>
      <c r="C138" s="107">
        <v>-82900</v>
      </c>
      <c r="D138" s="90">
        <f t="shared" si="2"/>
        <v>0</v>
      </c>
    </row>
    <row r="139" spans="1:4" ht="60" customHeight="1">
      <c r="A139" s="88" t="s">
        <v>235</v>
      </c>
      <c r="B139" s="150">
        <v>0</v>
      </c>
      <c r="C139" s="107">
        <v>82900</v>
      </c>
      <c r="D139" s="90">
        <f t="shared" si="2"/>
        <v>82900</v>
      </c>
    </row>
    <row r="140" spans="1:4" ht="36.75" customHeight="1">
      <c r="A140" s="87" t="s">
        <v>273</v>
      </c>
      <c r="B140" s="195">
        <v>628270.69</v>
      </c>
      <c r="C140" s="108">
        <v>200000</v>
      </c>
      <c r="D140" s="90">
        <f t="shared" si="2"/>
        <v>828270.69</v>
      </c>
    </row>
    <row r="141" spans="1:4" ht="60" customHeight="1">
      <c r="A141" s="88" t="s">
        <v>274</v>
      </c>
      <c r="B141" s="150">
        <v>0</v>
      </c>
      <c r="C141" s="107">
        <v>200000</v>
      </c>
      <c r="D141" s="90">
        <f t="shared" si="2"/>
        <v>200000</v>
      </c>
    </row>
    <row r="142" spans="1:11" ht="33.75" customHeight="1">
      <c r="A142" s="131" t="s">
        <v>224</v>
      </c>
      <c r="B142" s="107"/>
      <c r="C142" s="107"/>
      <c r="D142" s="143"/>
      <c r="H142" s="8"/>
      <c r="J142" s="1"/>
      <c r="K142" s="1"/>
    </row>
    <row r="143" spans="1:11" ht="33.75" customHeight="1">
      <c r="A143" s="132" t="s">
        <v>37</v>
      </c>
      <c r="B143" s="175"/>
      <c r="C143" s="107"/>
      <c r="D143" s="90"/>
      <c r="H143" s="8"/>
      <c r="J143" s="1"/>
      <c r="K143" s="1"/>
    </row>
    <row r="144" spans="1:11" ht="91.5">
      <c r="A144" s="133" t="s">
        <v>225</v>
      </c>
      <c r="B144" s="150">
        <v>100000</v>
      </c>
      <c r="C144" s="102">
        <v>-100000</v>
      </c>
      <c r="D144" s="90">
        <f>B144+C144</f>
        <v>0</v>
      </c>
      <c r="G144" s="134"/>
      <c r="H144" s="8"/>
      <c r="J144" s="1"/>
      <c r="K144" s="1"/>
    </row>
    <row r="145" spans="1:11" ht="60.75">
      <c r="A145" s="135" t="s">
        <v>226</v>
      </c>
      <c r="B145" s="150">
        <v>0</v>
      </c>
      <c r="C145" s="102">
        <v>100000</v>
      </c>
      <c r="D145" s="90">
        <f>B145+C145</f>
        <v>100000</v>
      </c>
      <c r="G145" s="134"/>
      <c r="H145" s="8"/>
      <c r="J145" s="1"/>
      <c r="K145" s="1"/>
    </row>
    <row r="146" spans="1:11" s="18" customFormat="1" ht="30" hidden="1">
      <c r="A146" s="16"/>
      <c r="B146" s="157"/>
      <c r="C146" s="17"/>
      <c r="D146" s="90"/>
      <c r="J146" s="11"/>
      <c r="K146" s="11"/>
    </row>
    <row r="147" spans="1:11" s="18" customFormat="1" ht="30" hidden="1">
      <c r="A147" s="16"/>
      <c r="B147" s="157"/>
      <c r="C147" s="17"/>
      <c r="D147" s="90"/>
      <c r="J147" s="11"/>
      <c r="K147" s="11"/>
    </row>
    <row r="148" spans="1:11" s="18" customFormat="1" ht="30" hidden="1">
      <c r="A148" s="16"/>
      <c r="B148" s="157"/>
      <c r="C148" s="17"/>
      <c r="D148" s="90"/>
      <c r="J148" s="11"/>
      <c r="K148" s="11"/>
    </row>
    <row r="149" spans="1:11" s="18" customFormat="1" ht="30" hidden="1">
      <c r="A149" s="16"/>
      <c r="B149" s="157"/>
      <c r="C149" s="17"/>
      <c r="D149" s="90"/>
      <c r="J149" s="11"/>
      <c r="K149" s="11"/>
    </row>
    <row r="150" spans="1:11" s="18" customFormat="1" ht="30" hidden="1">
      <c r="A150" s="16"/>
      <c r="B150" s="157"/>
      <c r="C150" s="17"/>
      <c r="D150" s="90"/>
      <c r="J150" s="11"/>
      <c r="K150" s="11"/>
    </row>
    <row r="151" spans="1:11" s="18" customFormat="1" ht="30" hidden="1">
      <c r="A151" s="16"/>
      <c r="B151" s="157"/>
      <c r="C151" s="17"/>
      <c r="D151" s="90"/>
      <c r="J151" s="11"/>
      <c r="K151" s="11"/>
    </row>
    <row r="152" spans="1:11" s="18" customFormat="1" ht="30" hidden="1">
      <c r="A152" s="16"/>
      <c r="B152" s="157"/>
      <c r="C152" s="17"/>
      <c r="D152" s="90"/>
      <c r="J152" s="11"/>
      <c r="K152" s="11"/>
    </row>
    <row r="153" spans="1:11" s="18" customFormat="1" ht="30" hidden="1">
      <c r="A153" s="16"/>
      <c r="B153" s="157"/>
      <c r="C153" s="17"/>
      <c r="D153" s="90"/>
      <c r="J153" s="11"/>
      <c r="K153" s="11"/>
    </row>
    <row r="154" spans="1:11" s="18" customFormat="1" ht="30" hidden="1">
      <c r="A154" s="16"/>
      <c r="B154" s="157"/>
      <c r="C154" s="17"/>
      <c r="D154" s="90"/>
      <c r="J154" s="11"/>
      <c r="K154" s="11"/>
    </row>
    <row r="155" spans="1:11" s="18" customFormat="1" ht="30" hidden="1">
      <c r="A155" s="16"/>
      <c r="B155" s="157"/>
      <c r="C155" s="17"/>
      <c r="D155" s="90"/>
      <c r="J155" s="11"/>
      <c r="K155" s="11"/>
    </row>
    <row r="156" spans="1:11" s="18" customFormat="1" ht="30" hidden="1">
      <c r="A156" s="16"/>
      <c r="B156" s="157"/>
      <c r="C156" s="17"/>
      <c r="D156" s="90"/>
      <c r="J156" s="11"/>
      <c r="K156" s="11"/>
    </row>
    <row r="157" spans="1:11" s="18" customFormat="1" ht="30" hidden="1">
      <c r="A157" s="16"/>
      <c r="B157" s="157"/>
      <c r="C157" s="17"/>
      <c r="D157" s="90"/>
      <c r="J157" s="11"/>
      <c r="K157" s="11"/>
    </row>
    <row r="158" spans="1:11" s="18" customFormat="1" ht="30" hidden="1">
      <c r="A158" s="16"/>
      <c r="B158" s="157"/>
      <c r="C158" s="17"/>
      <c r="D158" s="90"/>
      <c r="J158" s="11"/>
      <c r="K158" s="11"/>
    </row>
    <row r="159" spans="1:11" s="18" customFormat="1" ht="30" hidden="1">
      <c r="A159" s="35"/>
      <c r="B159" s="158"/>
      <c r="C159" s="17"/>
      <c r="D159" s="90"/>
      <c r="J159" s="11"/>
      <c r="K159" s="11"/>
    </row>
    <row r="160" spans="2:11" s="18" customFormat="1" ht="30" hidden="1">
      <c r="B160" s="159"/>
      <c r="C160" s="36"/>
      <c r="D160" s="90"/>
      <c r="J160" s="11"/>
      <c r="K160" s="11"/>
    </row>
    <row r="161" spans="2:11" s="18" customFormat="1" ht="30" hidden="1">
      <c r="B161" s="159"/>
      <c r="C161" s="36"/>
      <c r="D161" s="90"/>
      <c r="J161" s="11"/>
      <c r="K161" s="11"/>
    </row>
    <row r="162" spans="2:11" s="18" customFormat="1" ht="30" hidden="1">
      <c r="B162" s="159"/>
      <c r="C162" s="36"/>
      <c r="D162" s="90"/>
      <c r="J162" s="11"/>
      <c r="K162" s="11"/>
    </row>
    <row r="163" spans="2:11" s="18" customFormat="1" ht="30" hidden="1">
      <c r="B163" s="159"/>
      <c r="C163" s="36"/>
      <c r="D163" s="90"/>
      <c r="J163" s="11"/>
      <c r="K163" s="11"/>
    </row>
    <row r="164" spans="2:11" s="18" customFormat="1" ht="30" hidden="1">
      <c r="B164" s="159"/>
      <c r="C164" s="36"/>
      <c r="D164" s="90"/>
      <c r="J164" s="11"/>
      <c r="K164" s="11"/>
    </row>
    <row r="165" spans="1:11" s="18" customFormat="1" ht="29.25" customHeight="1" hidden="1">
      <c r="A165" s="37" t="s">
        <v>40</v>
      </c>
      <c r="B165" s="160"/>
      <c r="C165" s="19">
        <f>C166+C185+C187+C190+C197+C205</f>
        <v>0</v>
      </c>
      <c r="D165" s="90"/>
      <c r="J165" s="11"/>
      <c r="K165" s="11"/>
    </row>
    <row r="166" spans="1:11" s="18" customFormat="1" ht="29.25" customHeight="1" hidden="1">
      <c r="A166" s="31" t="s">
        <v>41</v>
      </c>
      <c r="B166" s="161"/>
      <c r="C166" s="33">
        <f>C167+C171+C175+C176+C177+C178+C182+C183+C184</f>
        <v>0</v>
      </c>
      <c r="D166" s="90"/>
      <c r="J166" s="11"/>
      <c r="K166" s="11"/>
    </row>
    <row r="167" spans="1:11" s="18" customFormat="1" ht="29.25" customHeight="1" hidden="1">
      <c r="A167" s="38" t="s">
        <v>42</v>
      </c>
      <c r="B167" s="161"/>
      <c r="C167" s="7">
        <f>C168+C169+C170</f>
        <v>70000</v>
      </c>
      <c r="D167" s="90"/>
      <c r="J167" s="11"/>
      <c r="K167" s="11"/>
    </row>
    <row r="168" spans="1:11" s="18" customFormat="1" ht="29.25" customHeight="1" hidden="1">
      <c r="A168" s="39" t="s">
        <v>43</v>
      </c>
      <c r="B168" s="162"/>
      <c r="C168" s="40">
        <v>31500</v>
      </c>
      <c r="D168" s="90"/>
      <c r="J168" s="11"/>
      <c r="K168" s="11"/>
    </row>
    <row r="169" spans="1:11" s="18" customFormat="1" ht="29.25" customHeight="1" hidden="1">
      <c r="A169" s="39" t="s">
        <v>240</v>
      </c>
      <c r="B169" s="162"/>
      <c r="C169" s="40">
        <v>31500</v>
      </c>
      <c r="D169" s="90"/>
      <c r="J169" s="11"/>
      <c r="K169" s="11"/>
    </row>
    <row r="170" spans="1:11" s="18" customFormat="1" ht="29.25" customHeight="1" hidden="1">
      <c r="A170" s="39" t="s">
        <v>241</v>
      </c>
      <c r="B170" s="162"/>
      <c r="C170" s="40">
        <v>7000</v>
      </c>
      <c r="D170" s="90"/>
      <c r="H170" s="9"/>
      <c r="J170" s="11"/>
      <c r="K170" s="11"/>
    </row>
    <row r="171" spans="1:11" s="18" customFormat="1" ht="29.25" customHeight="1" hidden="1">
      <c r="A171" s="38" t="s">
        <v>242</v>
      </c>
      <c r="B171" s="161"/>
      <c r="C171" s="41">
        <f>C172+C173+C174</f>
        <v>21000</v>
      </c>
      <c r="D171" s="90"/>
      <c r="H171" s="9"/>
      <c r="J171" s="11"/>
      <c r="K171" s="11"/>
    </row>
    <row r="172" spans="1:11" s="18" customFormat="1" ht="29.25" customHeight="1" hidden="1">
      <c r="A172" s="39" t="s">
        <v>243</v>
      </c>
      <c r="B172" s="162"/>
      <c r="C172" s="40">
        <v>7000</v>
      </c>
      <c r="D172" s="90"/>
      <c r="H172" s="9"/>
      <c r="J172" s="11"/>
      <c r="K172" s="11"/>
    </row>
    <row r="173" spans="1:11" s="18" customFormat="1" ht="29.25" customHeight="1" hidden="1">
      <c r="A173" s="39" t="s">
        <v>244</v>
      </c>
      <c r="B173" s="162"/>
      <c r="C173" s="40">
        <v>7000</v>
      </c>
      <c r="D173" s="90"/>
      <c r="H173" s="9"/>
      <c r="J173" s="11"/>
      <c r="K173" s="11"/>
    </row>
    <row r="174" spans="1:11" s="18" customFormat="1" ht="29.25" customHeight="1" hidden="1">
      <c r="A174" s="39" t="s">
        <v>245</v>
      </c>
      <c r="B174" s="162"/>
      <c r="C174" s="40">
        <v>7000</v>
      </c>
      <c r="D174" s="90"/>
      <c r="H174" s="9"/>
      <c r="J174" s="11"/>
      <c r="K174" s="11"/>
    </row>
    <row r="175" spans="1:11" s="18" customFormat="1" ht="89.25" customHeight="1" hidden="1">
      <c r="A175" s="42" t="s">
        <v>246</v>
      </c>
      <c r="B175" s="152"/>
      <c r="C175" s="41">
        <v>-90618.2</v>
      </c>
      <c r="D175" s="90"/>
      <c r="H175" s="9"/>
      <c r="J175" s="11"/>
      <c r="K175" s="11"/>
    </row>
    <row r="176" spans="1:11" s="18" customFormat="1" ht="57" customHeight="1" hidden="1">
      <c r="A176" s="42" t="s">
        <v>247</v>
      </c>
      <c r="B176" s="152"/>
      <c r="C176" s="41">
        <v>-381.8</v>
      </c>
      <c r="D176" s="90"/>
      <c r="H176" s="9"/>
      <c r="J176" s="11"/>
      <c r="K176" s="11"/>
    </row>
    <row r="177" spans="1:11" s="18" customFormat="1" ht="60.75" hidden="1">
      <c r="A177" s="42" t="s">
        <v>52</v>
      </c>
      <c r="B177" s="152"/>
      <c r="C177" s="41">
        <v>185562</v>
      </c>
      <c r="D177" s="90"/>
      <c r="H177" s="9"/>
      <c r="J177" s="11"/>
      <c r="K177" s="11"/>
    </row>
    <row r="178" spans="1:11" s="18" customFormat="1" ht="60.75" hidden="1">
      <c r="A178" s="42" t="s">
        <v>268</v>
      </c>
      <c r="B178" s="152"/>
      <c r="C178" s="41">
        <f>C179+C180+C181</f>
        <v>-185562</v>
      </c>
      <c r="D178" s="90"/>
      <c r="H178" s="9"/>
      <c r="J178" s="11"/>
      <c r="K178" s="11"/>
    </row>
    <row r="179" spans="1:11" s="18" customFormat="1" ht="30" hidden="1">
      <c r="A179" s="43" t="s">
        <v>55</v>
      </c>
      <c r="B179" s="152"/>
      <c r="C179" s="44">
        <v>-88320</v>
      </c>
      <c r="D179" s="90"/>
      <c r="H179" s="9"/>
      <c r="J179" s="11"/>
      <c r="K179" s="11"/>
    </row>
    <row r="180" spans="1:11" s="18" customFormat="1" ht="30" hidden="1">
      <c r="A180" s="43" t="s">
        <v>54</v>
      </c>
      <c r="B180" s="152"/>
      <c r="C180" s="44">
        <v>-84900</v>
      </c>
      <c r="D180" s="90"/>
      <c r="H180" s="9"/>
      <c r="J180" s="11"/>
      <c r="K180" s="11"/>
    </row>
    <row r="181" spans="1:11" s="18" customFormat="1" ht="30" hidden="1">
      <c r="A181" s="43" t="s">
        <v>53</v>
      </c>
      <c r="B181" s="152"/>
      <c r="C181" s="44">
        <v>-12342</v>
      </c>
      <c r="D181" s="90"/>
      <c r="H181" s="9"/>
      <c r="J181" s="11"/>
      <c r="K181" s="11"/>
    </row>
    <row r="182" spans="1:11" s="18" customFormat="1" ht="32.25" customHeight="1" hidden="1">
      <c r="A182" s="42" t="s">
        <v>56</v>
      </c>
      <c r="B182" s="152"/>
      <c r="C182" s="41">
        <v>92800</v>
      </c>
      <c r="D182" s="90"/>
      <c r="H182" s="9"/>
      <c r="J182" s="11"/>
      <c r="K182" s="11"/>
    </row>
    <row r="183" spans="1:11" s="18" customFormat="1" ht="60.75" hidden="1">
      <c r="A183" s="42" t="s">
        <v>57</v>
      </c>
      <c r="B183" s="152"/>
      <c r="C183" s="41">
        <v>92800</v>
      </c>
      <c r="D183" s="90"/>
      <c r="H183" s="9"/>
      <c r="J183" s="11"/>
      <c r="K183" s="11"/>
    </row>
    <row r="184" spans="1:11" s="18" customFormat="1" ht="68.25" customHeight="1" hidden="1">
      <c r="A184" s="42" t="s">
        <v>256</v>
      </c>
      <c r="B184" s="152"/>
      <c r="C184" s="41">
        <v>-185600</v>
      </c>
      <c r="D184" s="90"/>
      <c r="H184" s="9"/>
      <c r="J184" s="11"/>
      <c r="K184" s="11"/>
    </row>
    <row r="185" spans="1:11" s="18" customFormat="1" ht="33" customHeight="1" hidden="1">
      <c r="A185" s="20" t="s">
        <v>45</v>
      </c>
      <c r="B185" s="152"/>
      <c r="C185" s="45">
        <f>C186</f>
        <v>400000</v>
      </c>
      <c r="D185" s="90"/>
      <c r="H185" s="9"/>
      <c r="J185" s="11"/>
      <c r="K185" s="11"/>
    </row>
    <row r="186" spans="1:11" s="18" customFormat="1" ht="33" customHeight="1" hidden="1">
      <c r="A186" s="42" t="s">
        <v>46</v>
      </c>
      <c r="B186" s="152"/>
      <c r="C186" s="41">
        <v>400000</v>
      </c>
      <c r="D186" s="90"/>
      <c r="H186" s="9"/>
      <c r="J186" s="11"/>
      <c r="K186" s="11"/>
    </row>
    <row r="187" spans="1:11" s="18" customFormat="1" ht="27.75" customHeight="1" hidden="1">
      <c r="A187" s="20" t="s">
        <v>36</v>
      </c>
      <c r="B187" s="152"/>
      <c r="C187" s="45">
        <f>C188+C189</f>
        <v>-400000</v>
      </c>
      <c r="D187" s="90"/>
      <c r="H187" s="9"/>
      <c r="J187" s="11"/>
      <c r="K187" s="11"/>
    </row>
    <row r="188" spans="1:11" s="18" customFormat="1" ht="60.75" customHeight="1" hidden="1">
      <c r="A188" s="42" t="s">
        <v>47</v>
      </c>
      <c r="B188" s="152"/>
      <c r="C188" s="41">
        <v>-400000</v>
      </c>
      <c r="D188" s="90"/>
      <c r="H188" s="9"/>
      <c r="J188" s="11"/>
      <c r="K188" s="11"/>
    </row>
    <row r="189" spans="2:11" s="18" customFormat="1" ht="149.25" customHeight="1" hidden="1">
      <c r="B189" s="159"/>
      <c r="C189" s="41"/>
      <c r="D189" s="90"/>
      <c r="H189" s="9"/>
      <c r="J189" s="11"/>
      <c r="K189" s="11"/>
    </row>
    <row r="190" spans="1:11" s="18" customFormat="1" ht="30" hidden="1">
      <c r="A190" s="20" t="s">
        <v>37</v>
      </c>
      <c r="B190" s="152"/>
      <c r="C190" s="45">
        <f>C191+C194+C195+C196</f>
        <v>0</v>
      </c>
      <c r="D190" s="90"/>
      <c r="H190" s="9"/>
      <c r="J190" s="11"/>
      <c r="K190" s="11"/>
    </row>
    <row r="191" spans="1:11" s="18" customFormat="1" ht="30" hidden="1">
      <c r="A191" s="42" t="s">
        <v>261</v>
      </c>
      <c r="B191" s="152"/>
      <c r="C191" s="41">
        <f>C192+C193</f>
        <v>0</v>
      </c>
      <c r="D191" s="90"/>
      <c r="H191" s="9"/>
      <c r="J191" s="11"/>
      <c r="K191" s="11"/>
    </row>
    <row r="192" spans="1:11" s="18" customFormat="1" ht="60.75" hidden="1">
      <c r="A192" s="43" t="s">
        <v>262</v>
      </c>
      <c r="B192" s="152"/>
      <c r="C192" s="44">
        <v>18000</v>
      </c>
      <c r="D192" s="90"/>
      <c r="H192" s="9"/>
      <c r="J192" s="11"/>
      <c r="K192" s="11"/>
    </row>
    <row r="193" spans="1:11" s="18" customFormat="1" ht="60.75" hidden="1">
      <c r="A193" s="43" t="s">
        <v>58</v>
      </c>
      <c r="B193" s="152"/>
      <c r="C193" s="44">
        <v>-18000</v>
      </c>
      <c r="D193" s="90"/>
      <c r="H193" s="9"/>
      <c r="J193" s="11"/>
      <c r="K193" s="11"/>
    </row>
    <row r="194" spans="1:11" s="18" customFormat="1" ht="60.75" hidden="1">
      <c r="A194" s="42" t="s">
        <v>59</v>
      </c>
      <c r="B194" s="152"/>
      <c r="C194" s="41">
        <v>1273546</v>
      </c>
      <c r="D194" s="90"/>
      <c r="H194" s="9"/>
      <c r="J194" s="11"/>
      <c r="K194" s="11"/>
    </row>
    <row r="195" spans="1:11" s="18" customFormat="1" ht="60.75" hidden="1">
      <c r="A195" s="42" t="s">
        <v>263</v>
      </c>
      <c r="B195" s="152"/>
      <c r="C195" s="41">
        <v>-1273546</v>
      </c>
      <c r="D195" s="90"/>
      <c r="H195" s="9"/>
      <c r="J195" s="11"/>
      <c r="K195" s="11"/>
    </row>
    <row r="196" spans="2:11" s="18" customFormat="1" ht="30" hidden="1">
      <c r="B196" s="159"/>
      <c r="C196" s="41"/>
      <c r="D196" s="90"/>
      <c r="H196" s="9"/>
      <c r="J196" s="11"/>
      <c r="K196" s="11"/>
    </row>
    <row r="197" spans="1:11" s="18" customFormat="1" ht="30" hidden="1">
      <c r="A197" s="46" t="s">
        <v>248</v>
      </c>
      <c r="B197" s="163"/>
      <c r="C197" s="45">
        <f>C198+C200+C202+C204</f>
        <v>270000</v>
      </c>
      <c r="D197" s="90"/>
      <c r="H197" s="9"/>
      <c r="J197" s="11"/>
      <c r="K197" s="11"/>
    </row>
    <row r="198" spans="1:11" s="18" customFormat="1" ht="30" hidden="1">
      <c r="A198" s="42" t="s">
        <v>13</v>
      </c>
      <c r="B198" s="152"/>
      <c r="C198" s="41">
        <f>C199</f>
        <v>2423.4</v>
      </c>
      <c r="D198" s="90"/>
      <c r="H198" s="9"/>
      <c r="J198" s="80"/>
      <c r="K198" s="81"/>
    </row>
    <row r="199" spans="1:11" s="18" customFormat="1" ht="60.75" hidden="1">
      <c r="A199" s="43" t="s">
        <v>14</v>
      </c>
      <c r="B199" s="152"/>
      <c r="C199" s="44">
        <v>2423.4</v>
      </c>
      <c r="D199" s="90"/>
      <c r="H199" s="9"/>
      <c r="J199" s="80"/>
      <c r="K199" s="81"/>
    </row>
    <row r="200" spans="1:11" s="18" customFormat="1" ht="30" hidden="1">
      <c r="A200" s="42" t="s">
        <v>15</v>
      </c>
      <c r="B200" s="152"/>
      <c r="C200" s="41">
        <f>C201</f>
        <v>-2423.4</v>
      </c>
      <c r="D200" s="90"/>
      <c r="H200" s="9"/>
      <c r="J200" s="80"/>
      <c r="K200" s="81"/>
    </row>
    <row r="201" spans="1:11" s="18" customFormat="1" ht="30" hidden="1">
      <c r="A201" s="43" t="s">
        <v>16</v>
      </c>
      <c r="B201" s="152"/>
      <c r="C201" s="44">
        <v>-2423.4</v>
      </c>
      <c r="D201" s="90"/>
      <c r="H201" s="9"/>
      <c r="J201" s="80"/>
      <c r="K201" s="81"/>
    </row>
    <row r="202" spans="1:11" s="18" customFormat="1" ht="30" hidden="1">
      <c r="A202" s="42" t="s">
        <v>17</v>
      </c>
      <c r="B202" s="152"/>
      <c r="C202" s="41">
        <f>C203</f>
        <v>190000</v>
      </c>
      <c r="D202" s="90"/>
      <c r="H202" s="9"/>
      <c r="J202" s="80"/>
      <c r="K202" s="81"/>
    </row>
    <row r="203" spans="1:11" s="18" customFormat="1" ht="30" hidden="1">
      <c r="A203" s="43" t="s">
        <v>18</v>
      </c>
      <c r="B203" s="152"/>
      <c r="C203" s="44">
        <v>190000</v>
      </c>
      <c r="D203" s="90"/>
      <c r="H203" s="9"/>
      <c r="J203" s="80"/>
      <c r="K203" s="81"/>
    </row>
    <row r="204" spans="1:11" s="18" customFormat="1" ht="60.75" hidden="1">
      <c r="A204" s="42" t="s">
        <v>19</v>
      </c>
      <c r="B204" s="152"/>
      <c r="C204" s="41">
        <v>80000</v>
      </c>
      <c r="D204" s="90"/>
      <c r="H204" s="9"/>
      <c r="J204" s="80"/>
      <c r="K204" s="81"/>
    </row>
    <row r="205" spans="1:11" s="18" customFormat="1" ht="30" hidden="1">
      <c r="A205" s="20" t="s">
        <v>20</v>
      </c>
      <c r="B205" s="152"/>
      <c r="C205" s="45">
        <f>C206</f>
        <v>-270000</v>
      </c>
      <c r="D205" s="90"/>
      <c r="H205" s="9"/>
      <c r="J205" s="80"/>
      <c r="K205" s="81"/>
    </row>
    <row r="206" spans="1:11" s="18" customFormat="1" ht="60.75" hidden="1">
      <c r="A206" s="42" t="s">
        <v>21</v>
      </c>
      <c r="B206" s="152"/>
      <c r="C206" s="41">
        <f>C207</f>
        <v>-270000</v>
      </c>
      <c r="D206" s="90"/>
      <c r="H206" s="9"/>
      <c r="J206" s="80"/>
      <c r="K206" s="81"/>
    </row>
    <row r="207" spans="1:11" s="18" customFormat="1" ht="60.75" hidden="1">
      <c r="A207" s="47" t="s">
        <v>22</v>
      </c>
      <c r="B207" s="164"/>
      <c r="C207" s="40">
        <v>-270000</v>
      </c>
      <c r="D207" s="90"/>
      <c r="H207" s="9"/>
      <c r="J207" s="80"/>
      <c r="K207" s="81"/>
    </row>
    <row r="208" spans="1:11" s="18" customFormat="1" ht="30" hidden="1">
      <c r="A208" s="48" t="s">
        <v>87</v>
      </c>
      <c r="B208" s="165"/>
      <c r="C208" s="48"/>
      <c r="D208" s="90"/>
      <c r="H208" s="9"/>
      <c r="J208" s="80"/>
      <c r="K208" s="81"/>
    </row>
    <row r="209" spans="1:11" s="18" customFormat="1" ht="30" hidden="1">
      <c r="A209" s="20" t="s">
        <v>37</v>
      </c>
      <c r="B209" s="152"/>
      <c r="C209" s="45">
        <f>C210</f>
        <v>-513000</v>
      </c>
      <c r="D209" s="90"/>
      <c r="H209" s="9"/>
      <c r="J209" s="80"/>
      <c r="K209" s="81"/>
    </row>
    <row r="210" spans="1:11" s="18" customFormat="1" ht="153" hidden="1">
      <c r="A210" s="34" t="s">
        <v>85</v>
      </c>
      <c r="B210" s="166"/>
      <c r="C210" s="41">
        <v>-513000</v>
      </c>
      <c r="D210" s="90"/>
      <c r="H210" s="9"/>
      <c r="J210" s="80"/>
      <c r="K210" s="81"/>
    </row>
    <row r="211" spans="1:11" s="18" customFormat="1" ht="30" hidden="1">
      <c r="A211" s="20" t="s">
        <v>36</v>
      </c>
      <c r="B211" s="152"/>
      <c r="C211" s="45">
        <f>C212</f>
        <v>513000</v>
      </c>
      <c r="D211" s="90"/>
      <c r="H211" s="9"/>
      <c r="J211" s="80"/>
      <c r="K211" s="81"/>
    </row>
    <row r="212" spans="1:11" s="18" customFormat="1" ht="153" hidden="1">
      <c r="A212" s="42" t="s">
        <v>186</v>
      </c>
      <c r="B212" s="152"/>
      <c r="C212" s="41">
        <v>513000</v>
      </c>
      <c r="D212" s="90"/>
      <c r="H212" s="9"/>
      <c r="J212" s="81"/>
      <c r="K212" s="81"/>
    </row>
    <row r="213" spans="1:11" s="18" customFormat="1" ht="33.75" customHeight="1" hidden="1">
      <c r="A213" s="37" t="s">
        <v>86</v>
      </c>
      <c r="B213" s="160"/>
      <c r="C213" s="19"/>
      <c r="D213" s="90"/>
      <c r="J213" s="11"/>
      <c r="K213" s="11"/>
    </row>
    <row r="214" spans="1:11" s="18" customFormat="1" ht="33.75" customHeight="1" hidden="1">
      <c r="A214" s="31" t="s">
        <v>248</v>
      </c>
      <c r="B214" s="161"/>
      <c r="C214" s="33">
        <f>C223+C224</f>
        <v>0</v>
      </c>
      <c r="D214" s="90"/>
      <c r="J214" s="11"/>
      <c r="K214" s="11"/>
    </row>
    <row r="215" spans="1:11" s="18" customFormat="1" ht="60" customHeight="1" hidden="1">
      <c r="A215" s="49" t="s">
        <v>88</v>
      </c>
      <c r="B215" s="152"/>
      <c r="C215" s="33"/>
      <c r="D215" s="90"/>
      <c r="J215" s="11"/>
      <c r="K215" s="11"/>
    </row>
    <row r="216" spans="1:11" s="18" customFormat="1" ht="57.75" customHeight="1" hidden="1">
      <c r="A216" s="50" t="s">
        <v>89</v>
      </c>
      <c r="B216" s="152"/>
      <c r="C216" s="33"/>
      <c r="D216" s="90"/>
      <c r="J216" s="11"/>
      <c r="K216" s="11"/>
    </row>
    <row r="217" spans="1:11" s="18" customFormat="1" ht="53.25" customHeight="1" hidden="1">
      <c r="A217" s="49" t="s">
        <v>90</v>
      </c>
      <c r="B217" s="152"/>
      <c r="C217" s="33"/>
      <c r="D217" s="90"/>
      <c r="J217" s="11"/>
      <c r="K217" s="11"/>
    </row>
    <row r="218" spans="1:11" s="18" customFormat="1" ht="57.75" customHeight="1" hidden="1">
      <c r="A218" s="50" t="s">
        <v>91</v>
      </c>
      <c r="B218" s="152"/>
      <c r="C218" s="33"/>
      <c r="D218" s="90"/>
      <c r="J218" s="11"/>
      <c r="K218" s="11"/>
    </row>
    <row r="219" spans="1:11" s="18" customFormat="1" ht="33.75" customHeight="1" hidden="1">
      <c r="A219" s="49" t="s">
        <v>92</v>
      </c>
      <c r="B219" s="152"/>
      <c r="C219" s="33"/>
      <c r="D219" s="90"/>
      <c r="H219" s="9"/>
      <c r="J219" s="11"/>
      <c r="K219" s="11"/>
    </row>
    <row r="220" spans="1:11" s="18" customFormat="1" ht="24.75" customHeight="1" hidden="1">
      <c r="A220" s="50" t="s">
        <v>93</v>
      </c>
      <c r="B220" s="152"/>
      <c r="C220" s="33"/>
      <c r="D220" s="90"/>
      <c r="H220" s="9"/>
      <c r="J220" s="11"/>
      <c r="K220" s="11"/>
    </row>
    <row r="221" spans="1:11" s="18" customFormat="1" ht="33.75" customHeight="1" hidden="1">
      <c r="A221" s="12" t="s">
        <v>94</v>
      </c>
      <c r="B221" s="166"/>
      <c r="C221" s="33"/>
      <c r="D221" s="90"/>
      <c r="H221" s="9"/>
      <c r="J221" s="11"/>
      <c r="K221" s="11"/>
    </row>
    <row r="222" spans="1:11" s="18" customFormat="1" ht="59.25" customHeight="1" hidden="1">
      <c r="A222" s="51" t="s">
        <v>95</v>
      </c>
      <c r="B222" s="166"/>
      <c r="C222" s="33"/>
      <c r="D222" s="90"/>
      <c r="H222" s="9"/>
      <c r="J222" s="11"/>
      <c r="K222" s="11"/>
    </row>
    <row r="223" spans="1:11" s="18" customFormat="1" ht="28.5" customHeight="1" hidden="1">
      <c r="A223" s="12" t="s">
        <v>96</v>
      </c>
      <c r="B223" s="166"/>
      <c r="C223" s="7">
        <v>-15000</v>
      </c>
      <c r="D223" s="90"/>
      <c r="H223" s="9"/>
      <c r="J223" s="11"/>
      <c r="K223" s="11"/>
    </row>
    <row r="224" spans="1:11" s="18" customFormat="1" ht="31.5" customHeight="1" hidden="1">
      <c r="A224" s="51" t="s">
        <v>97</v>
      </c>
      <c r="B224" s="166"/>
      <c r="C224" s="7">
        <v>15000</v>
      </c>
      <c r="D224" s="90"/>
      <c r="H224" s="9"/>
      <c r="J224" s="11"/>
      <c r="K224" s="11"/>
    </row>
    <row r="225" spans="1:11" s="18" customFormat="1" ht="89.25" customHeight="1" hidden="1">
      <c r="A225" s="12" t="s">
        <v>136</v>
      </c>
      <c r="B225" s="166"/>
      <c r="C225" s="33"/>
      <c r="D225" s="90"/>
      <c r="H225" s="9"/>
      <c r="J225" s="11"/>
      <c r="K225" s="11"/>
    </row>
    <row r="226" spans="1:11" s="18" customFormat="1" ht="58.5" customHeight="1" hidden="1">
      <c r="A226" s="51" t="s">
        <v>137</v>
      </c>
      <c r="B226" s="166"/>
      <c r="C226" s="33"/>
      <c r="D226" s="90"/>
      <c r="H226" s="9"/>
      <c r="J226" s="11"/>
      <c r="K226" s="11"/>
    </row>
    <row r="227" spans="1:11" s="18" customFormat="1" ht="56.25" customHeight="1" hidden="1">
      <c r="A227" s="12" t="s">
        <v>138</v>
      </c>
      <c r="B227" s="166"/>
      <c r="C227" s="33"/>
      <c r="D227" s="90"/>
      <c r="H227" s="9"/>
      <c r="J227" s="11"/>
      <c r="K227" s="11"/>
    </row>
    <row r="228" spans="1:11" s="18" customFormat="1" ht="61.5" customHeight="1" hidden="1">
      <c r="A228" s="51" t="s">
        <v>139</v>
      </c>
      <c r="B228" s="166"/>
      <c r="C228" s="33"/>
      <c r="D228" s="90"/>
      <c r="H228" s="9"/>
      <c r="J228" s="11"/>
      <c r="K228" s="11"/>
    </row>
    <row r="229" spans="1:11" s="18" customFormat="1" ht="60.75" hidden="1">
      <c r="A229" s="12" t="s">
        <v>140</v>
      </c>
      <c r="B229" s="166"/>
      <c r="C229" s="33"/>
      <c r="D229" s="90"/>
      <c r="H229" s="9"/>
      <c r="J229" s="11"/>
      <c r="K229" s="11"/>
    </row>
    <row r="230" spans="1:11" s="18" customFormat="1" ht="60.75" hidden="1">
      <c r="A230" s="51" t="s">
        <v>141</v>
      </c>
      <c r="B230" s="166"/>
      <c r="C230" s="33"/>
      <c r="D230" s="90"/>
      <c r="H230" s="9"/>
      <c r="J230" s="11"/>
      <c r="K230" s="11"/>
    </row>
    <row r="231" spans="1:11" s="18" customFormat="1" ht="30" hidden="1">
      <c r="A231" s="31" t="s">
        <v>41</v>
      </c>
      <c r="B231" s="161"/>
      <c r="C231" s="33"/>
      <c r="D231" s="90"/>
      <c r="H231" s="9"/>
      <c r="J231" s="11"/>
      <c r="K231" s="11"/>
    </row>
    <row r="232" spans="1:11" s="18" customFormat="1" ht="60.75" hidden="1">
      <c r="A232" s="12" t="s">
        <v>142</v>
      </c>
      <c r="B232" s="166"/>
      <c r="C232" s="33"/>
      <c r="D232" s="90"/>
      <c r="H232" s="9"/>
      <c r="J232" s="11"/>
      <c r="K232" s="11"/>
    </row>
    <row r="233" spans="1:11" s="18" customFormat="1" ht="30" hidden="1">
      <c r="A233" s="52" t="s">
        <v>143</v>
      </c>
      <c r="B233" s="167"/>
      <c r="C233" s="33"/>
      <c r="D233" s="90"/>
      <c r="H233" s="9"/>
      <c r="J233" s="11"/>
      <c r="K233" s="11"/>
    </row>
    <row r="234" spans="1:11" s="18" customFormat="1" ht="60.75" hidden="1">
      <c r="A234" s="51" t="s">
        <v>144</v>
      </c>
      <c r="B234" s="166"/>
      <c r="C234" s="33"/>
      <c r="D234" s="90"/>
      <c r="H234" s="9"/>
      <c r="J234" s="11"/>
      <c r="K234" s="11"/>
    </row>
    <row r="235" spans="1:11" s="18" customFormat="1" ht="30" hidden="1">
      <c r="A235" s="53" t="s">
        <v>145</v>
      </c>
      <c r="B235" s="167"/>
      <c r="C235" s="33"/>
      <c r="D235" s="90"/>
      <c r="H235" s="9"/>
      <c r="J235" s="11"/>
      <c r="K235" s="11"/>
    </row>
    <row r="236" spans="1:11" s="18" customFormat="1" ht="91.5" hidden="1">
      <c r="A236" s="12" t="s">
        <v>146</v>
      </c>
      <c r="B236" s="166"/>
      <c r="C236" s="33"/>
      <c r="D236" s="90"/>
      <c r="H236" s="9"/>
      <c r="J236" s="11"/>
      <c r="K236" s="11"/>
    </row>
    <row r="237" spans="1:11" s="18" customFormat="1" ht="91.5" hidden="1">
      <c r="A237" s="54" t="s">
        <v>252</v>
      </c>
      <c r="B237" s="167"/>
      <c r="C237" s="33"/>
      <c r="D237" s="90"/>
      <c r="H237" s="9"/>
      <c r="J237" s="11"/>
      <c r="K237" s="11"/>
    </row>
    <row r="238" spans="1:11" s="18" customFormat="1" ht="91.5" hidden="1">
      <c r="A238" s="51" t="s">
        <v>147</v>
      </c>
      <c r="B238" s="166"/>
      <c r="C238" s="33"/>
      <c r="D238" s="90"/>
      <c r="H238" s="9"/>
      <c r="J238" s="11"/>
      <c r="K238" s="11"/>
    </row>
    <row r="239" spans="1:11" s="18" customFormat="1" ht="30" hidden="1">
      <c r="A239" s="55" t="s">
        <v>251</v>
      </c>
      <c r="B239" s="167"/>
      <c r="C239" s="33"/>
      <c r="D239" s="90"/>
      <c r="H239" s="9"/>
      <c r="J239" s="11"/>
      <c r="K239" s="11"/>
    </row>
    <row r="240" spans="1:11" s="18" customFormat="1" ht="30" hidden="1">
      <c r="A240" s="12" t="s">
        <v>148</v>
      </c>
      <c r="B240" s="166"/>
      <c r="C240" s="33"/>
      <c r="D240" s="90"/>
      <c r="H240" s="9"/>
      <c r="J240" s="11"/>
      <c r="K240" s="11"/>
    </row>
    <row r="241" spans="1:11" s="18" customFormat="1" ht="30" hidden="1">
      <c r="A241" s="51" t="s">
        <v>149</v>
      </c>
      <c r="B241" s="166"/>
      <c r="C241" s="33"/>
      <c r="D241" s="90"/>
      <c r="H241" s="9"/>
      <c r="J241" s="11"/>
      <c r="K241" s="11"/>
    </row>
    <row r="242" spans="1:11" s="18" customFormat="1" ht="91.5" hidden="1">
      <c r="A242" s="12" t="s">
        <v>150</v>
      </c>
      <c r="B242" s="166"/>
      <c r="C242" s="33"/>
      <c r="D242" s="90"/>
      <c r="H242" s="9"/>
      <c r="J242" s="11"/>
      <c r="K242" s="11"/>
    </row>
    <row r="243" spans="1:11" s="18" customFormat="1" ht="91.5" hidden="1">
      <c r="A243" s="51" t="s">
        <v>151</v>
      </c>
      <c r="B243" s="166"/>
      <c r="C243" s="33"/>
      <c r="D243" s="90"/>
      <c r="H243" s="9"/>
      <c r="J243" s="11"/>
      <c r="K243" s="11"/>
    </row>
    <row r="244" spans="1:11" s="18" customFormat="1" ht="60.75" hidden="1">
      <c r="A244" s="12" t="s">
        <v>152</v>
      </c>
      <c r="B244" s="166"/>
      <c r="C244" s="33"/>
      <c r="D244" s="90"/>
      <c r="H244" s="9"/>
      <c r="J244" s="11"/>
      <c r="K244" s="11"/>
    </row>
    <row r="245" spans="1:11" s="18" customFormat="1" ht="60.75" hidden="1">
      <c r="A245" s="51" t="s">
        <v>187</v>
      </c>
      <c r="B245" s="166"/>
      <c r="C245" s="33"/>
      <c r="D245" s="90"/>
      <c r="H245" s="9"/>
      <c r="J245" s="11"/>
      <c r="K245" s="11"/>
    </row>
    <row r="246" spans="1:11" s="18" customFormat="1" ht="60.75" hidden="1">
      <c r="A246" s="12" t="s">
        <v>188</v>
      </c>
      <c r="B246" s="166"/>
      <c r="C246" s="7"/>
      <c r="D246" s="90"/>
      <c r="I246" s="9"/>
      <c r="J246" s="11"/>
      <c r="K246" s="11"/>
    </row>
    <row r="247" spans="1:11" s="18" customFormat="1" ht="60.75" hidden="1">
      <c r="A247" s="51" t="s">
        <v>189</v>
      </c>
      <c r="B247" s="166"/>
      <c r="C247" s="32"/>
      <c r="D247" s="90"/>
      <c r="I247" s="9"/>
      <c r="J247" s="11"/>
      <c r="K247" s="11"/>
    </row>
    <row r="248" spans="1:11" s="18" customFormat="1" ht="30" hidden="1">
      <c r="A248" s="56" t="s">
        <v>45</v>
      </c>
      <c r="B248" s="158"/>
      <c r="C248" s="32"/>
      <c r="D248" s="90"/>
      <c r="I248" s="9"/>
      <c r="J248" s="11"/>
      <c r="K248" s="11"/>
    </row>
    <row r="249" spans="1:11" s="18" customFormat="1" ht="91.5" hidden="1">
      <c r="A249" s="12" t="s">
        <v>190</v>
      </c>
      <c r="B249" s="166"/>
      <c r="C249" s="32"/>
      <c r="D249" s="90"/>
      <c r="I249" s="9"/>
      <c r="J249" s="11"/>
      <c r="K249" s="11"/>
    </row>
    <row r="250" spans="1:11" s="18" customFormat="1" ht="91.5" hidden="1">
      <c r="A250" s="51" t="s">
        <v>60</v>
      </c>
      <c r="B250" s="166"/>
      <c r="C250" s="32"/>
      <c r="D250" s="90"/>
      <c r="I250" s="9"/>
      <c r="J250" s="11"/>
      <c r="K250" s="11"/>
    </row>
    <row r="251" spans="1:11" s="18" customFormat="1" ht="30" hidden="1">
      <c r="A251" s="56" t="s">
        <v>37</v>
      </c>
      <c r="B251" s="158"/>
      <c r="C251" s="32">
        <f>C266+C267</f>
        <v>0</v>
      </c>
      <c r="D251" s="90"/>
      <c r="I251" s="9"/>
      <c r="J251" s="11"/>
      <c r="K251" s="11"/>
    </row>
    <row r="252" spans="1:11" s="18" customFormat="1" ht="60.75" hidden="1">
      <c r="A252" s="57" t="s">
        <v>61</v>
      </c>
      <c r="B252" s="166"/>
      <c r="C252" s="32"/>
      <c r="D252" s="90"/>
      <c r="I252" s="9"/>
      <c r="J252" s="11"/>
      <c r="K252" s="11"/>
    </row>
    <row r="253" spans="1:11" s="18" customFormat="1" ht="60.75" hidden="1">
      <c r="A253" s="51" t="s">
        <v>62</v>
      </c>
      <c r="B253" s="166"/>
      <c r="C253" s="32"/>
      <c r="D253" s="90"/>
      <c r="I253" s="9"/>
      <c r="J253" s="11"/>
      <c r="K253" s="11"/>
    </row>
    <row r="254" spans="1:11" s="18" customFormat="1" ht="60.75" hidden="1">
      <c r="A254" s="57" t="s">
        <v>63</v>
      </c>
      <c r="B254" s="166"/>
      <c r="C254" s="32"/>
      <c r="D254" s="90"/>
      <c r="I254" s="9"/>
      <c r="J254" s="11"/>
      <c r="K254" s="11"/>
    </row>
    <row r="255" spans="1:11" s="18" customFormat="1" ht="60.75" hidden="1">
      <c r="A255" s="51" t="s">
        <v>64</v>
      </c>
      <c r="B255" s="166"/>
      <c r="C255" s="32"/>
      <c r="D255" s="90"/>
      <c r="I255" s="9"/>
      <c r="J255" s="11"/>
      <c r="K255" s="11"/>
    </row>
    <row r="256" spans="1:11" s="18" customFormat="1" ht="34.5" customHeight="1" hidden="1">
      <c r="A256" s="57" t="s">
        <v>65</v>
      </c>
      <c r="B256" s="166"/>
      <c r="C256" s="32"/>
      <c r="D256" s="90"/>
      <c r="I256" s="9"/>
      <c r="J256" s="11"/>
      <c r="K256" s="11"/>
    </row>
    <row r="257" spans="1:11" s="18" customFormat="1" ht="38.25" customHeight="1" hidden="1">
      <c r="A257" s="51" t="s">
        <v>66</v>
      </c>
      <c r="B257" s="166"/>
      <c r="C257" s="32"/>
      <c r="D257" s="90"/>
      <c r="I257" s="9"/>
      <c r="J257" s="11"/>
      <c r="K257" s="11"/>
    </row>
    <row r="258" spans="1:11" s="18" customFormat="1" ht="60.75" hidden="1">
      <c r="A258" s="57" t="s">
        <v>67</v>
      </c>
      <c r="B258" s="166"/>
      <c r="C258" s="32"/>
      <c r="D258" s="90"/>
      <c r="I258" s="9"/>
      <c r="J258" s="11"/>
      <c r="K258" s="11"/>
    </row>
    <row r="259" spans="1:11" s="18" customFormat="1" ht="60.75" hidden="1">
      <c r="A259" s="51" t="s">
        <v>68</v>
      </c>
      <c r="B259" s="166"/>
      <c r="C259" s="32"/>
      <c r="D259" s="90"/>
      <c r="I259" s="9"/>
      <c r="J259" s="11"/>
      <c r="K259" s="11"/>
    </row>
    <row r="260" spans="1:11" s="18" customFormat="1" ht="30" hidden="1">
      <c r="A260" s="57" t="s">
        <v>69</v>
      </c>
      <c r="B260" s="166"/>
      <c r="C260" s="32"/>
      <c r="D260" s="90"/>
      <c r="I260" s="9"/>
      <c r="J260" s="11"/>
      <c r="K260" s="11"/>
    </row>
    <row r="261" spans="1:11" s="18" customFormat="1" ht="30" hidden="1">
      <c r="A261" s="51" t="s">
        <v>157</v>
      </c>
      <c r="B261" s="166"/>
      <c r="C261" s="32"/>
      <c r="D261" s="90"/>
      <c r="I261" s="9"/>
      <c r="J261" s="11"/>
      <c r="K261" s="11"/>
    </row>
    <row r="262" spans="1:11" s="18" customFormat="1" ht="30" hidden="1">
      <c r="A262" s="12" t="s">
        <v>158</v>
      </c>
      <c r="B262" s="166"/>
      <c r="C262" s="32"/>
      <c r="D262" s="90"/>
      <c r="I262" s="9"/>
      <c r="J262" s="11"/>
      <c r="K262" s="11"/>
    </row>
    <row r="263" spans="1:11" s="18" customFormat="1" ht="30" hidden="1">
      <c r="A263" s="51" t="s">
        <v>159</v>
      </c>
      <c r="B263" s="166"/>
      <c r="C263" s="32"/>
      <c r="D263" s="90"/>
      <c r="I263" s="9"/>
      <c r="J263" s="11"/>
      <c r="K263" s="11"/>
    </row>
    <row r="264" spans="1:11" s="18" customFormat="1" ht="60.75" hidden="1">
      <c r="A264" s="12" t="s">
        <v>160</v>
      </c>
      <c r="B264" s="166"/>
      <c r="C264" s="32"/>
      <c r="D264" s="90"/>
      <c r="I264" s="9"/>
      <c r="J264" s="11"/>
      <c r="K264" s="11"/>
    </row>
    <row r="265" spans="1:11" s="18" customFormat="1" ht="60.75" hidden="1">
      <c r="A265" s="51" t="s">
        <v>161</v>
      </c>
      <c r="B265" s="166"/>
      <c r="C265" s="32"/>
      <c r="D265" s="90"/>
      <c r="I265" s="9"/>
      <c r="J265" s="11"/>
      <c r="K265" s="11"/>
    </row>
    <row r="266" spans="1:11" s="18" customFormat="1" ht="60.75" hidden="1">
      <c r="A266" s="12" t="s">
        <v>162</v>
      </c>
      <c r="B266" s="166"/>
      <c r="C266" s="17">
        <v>-300000</v>
      </c>
      <c r="D266" s="90"/>
      <c r="I266" s="9"/>
      <c r="J266" s="11"/>
      <c r="K266" s="11"/>
    </row>
    <row r="267" spans="1:11" s="18" customFormat="1" ht="60.75" hidden="1">
      <c r="A267" s="51" t="s">
        <v>163</v>
      </c>
      <c r="B267" s="166"/>
      <c r="C267" s="17">
        <v>300000</v>
      </c>
      <c r="D267" s="90"/>
      <c r="I267" s="9"/>
      <c r="J267" s="11"/>
      <c r="K267" s="11"/>
    </row>
    <row r="268" spans="1:11" s="18" customFormat="1" ht="60.75" hidden="1">
      <c r="A268" s="12" t="s">
        <v>164</v>
      </c>
      <c r="B268" s="166"/>
      <c r="C268" s="32"/>
      <c r="D268" s="90"/>
      <c r="I268" s="9"/>
      <c r="J268" s="82"/>
      <c r="K268" s="81"/>
    </row>
    <row r="269" spans="1:11" s="18" customFormat="1" ht="91.5" hidden="1">
      <c r="A269" s="13" t="s">
        <v>165</v>
      </c>
      <c r="B269" s="152"/>
      <c r="C269" s="32"/>
      <c r="D269" s="90"/>
      <c r="I269" s="9"/>
      <c r="J269" s="83"/>
      <c r="K269" s="81"/>
    </row>
    <row r="270" spans="1:11" s="18" customFormat="1" ht="30" hidden="1">
      <c r="A270" s="43" t="s">
        <v>166</v>
      </c>
      <c r="B270" s="152"/>
      <c r="C270" s="32"/>
      <c r="D270" s="90"/>
      <c r="I270" s="9"/>
      <c r="J270" s="11"/>
      <c r="K270" s="11"/>
    </row>
    <row r="271" spans="1:11" s="18" customFormat="1" ht="30" hidden="1">
      <c r="A271" s="58" t="s">
        <v>265</v>
      </c>
      <c r="B271" s="152"/>
      <c r="C271" s="32"/>
      <c r="D271" s="90"/>
      <c r="I271" s="9"/>
      <c r="J271" s="11"/>
      <c r="K271" s="11"/>
    </row>
    <row r="272" spans="1:11" s="18" customFormat="1" ht="30" hidden="1">
      <c r="A272" s="13" t="s">
        <v>167</v>
      </c>
      <c r="B272" s="152"/>
      <c r="C272" s="32"/>
      <c r="D272" s="90"/>
      <c r="I272" s="9"/>
      <c r="J272" s="11"/>
      <c r="K272" s="11"/>
    </row>
    <row r="273" spans="1:11" s="18" customFormat="1" ht="30" hidden="1">
      <c r="A273" s="58" t="s">
        <v>269</v>
      </c>
      <c r="B273" s="152"/>
      <c r="C273" s="32"/>
      <c r="D273" s="90"/>
      <c r="I273" s="9"/>
      <c r="J273" s="11"/>
      <c r="K273" s="11"/>
    </row>
    <row r="274" spans="1:11" s="18" customFormat="1" ht="30" hidden="1">
      <c r="A274" s="59" t="s">
        <v>36</v>
      </c>
      <c r="B274" s="168"/>
      <c r="C274" s="32"/>
      <c r="D274" s="90"/>
      <c r="I274" s="9"/>
      <c r="J274" s="80"/>
      <c r="K274" s="81"/>
    </row>
    <row r="275" spans="1:11" s="18" customFormat="1" ht="91.5" hidden="1">
      <c r="A275" s="43" t="s">
        <v>23</v>
      </c>
      <c r="B275" s="152"/>
      <c r="C275" s="32"/>
      <c r="D275" s="90"/>
      <c r="I275" s="9"/>
      <c r="J275" s="80"/>
      <c r="K275" s="81"/>
    </row>
    <row r="276" spans="1:11" s="18" customFormat="1" ht="91.5" hidden="1">
      <c r="A276" s="60" t="s">
        <v>24</v>
      </c>
      <c r="B276" s="166"/>
      <c r="C276" s="32"/>
      <c r="D276" s="90"/>
      <c r="I276" s="9"/>
      <c r="J276" s="80"/>
      <c r="K276" s="81"/>
    </row>
    <row r="277" spans="1:11" s="18" customFormat="1" ht="91.5" hidden="1">
      <c r="A277" s="43" t="s">
        <v>25</v>
      </c>
      <c r="B277" s="152"/>
      <c r="C277" s="32"/>
      <c r="D277" s="90"/>
      <c r="I277" s="9"/>
      <c r="J277" s="80"/>
      <c r="K277" s="81"/>
    </row>
    <row r="278" spans="1:11" s="18" customFormat="1" ht="91.5" hidden="1">
      <c r="A278" s="60" t="s">
        <v>27</v>
      </c>
      <c r="B278" s="166"/>
      <c r="C278" s="32"/>
      <c r="D278" s="90"/>
      <c r="I278" s="9"/>
      <c r="J278" s="80"/>
      <c r="K278" s="81"/>
    </row>
    <row r="279" spans="1:11" s="18" customFormat="1" ht="60.75" hidden="1">
      <c r="A279" s="43" t="s">
        <v>28</v>
      </c>
      <c r="B279" s="152"/>
      <c r="C279" s="32"/>
      <c r="D279" s="90"/>
      <c r="I279" s="9"/>
      <c r="J279" s="80"/>
      <c r="K279" s="81"/>
    </row>
    <row r="280" spans="1:11" s="18" customFormat="1" ht="60.75" hidden="1">
      <c r="A280" s="60" t="s">
        <v>29</v>
      </c>
      <c r="B280" s="166"/>
      <c r="C280" s="32"/>
      <c r="D280" s="90"/>
      <c r="I280" s="9"/>
      <c r="J280" s="80"/>
      <c r="K280" s="81"/>
    </row>
    <row r="281" spans="1:11" s="18" customFormat="1" ht="60.75" hidden="1">
      <c r="A281" s="43" t="s">
        <v>30</v>
      </c>
      <c r="B281" s="152"/>
      <c r="C281" s="32"/>
      <c r="D281" s="90"/>
      <c r="I281" s="9"/>
      <c r="J281" s="80"/>
      <c r="K281" s="81"/>
    </row>
    <row r="282" spans="1:11" s="18" customFormat="1" ht="60.75" hidden="1">
      <c r="A282" s="60" t="s">
        <v>31</v>
      </c>
      <c r="B282" s="166"/>
      <c r="C282" s="32"/>
      <c r="D282" s="90"/>
      <c r="I282" s="9"/>
      <c r="J282" s="80"/>
      <c r="K282" s="81"/>
    </row>
    <row r="283" spans="1:11" s="18" customFormat="1" ht="60.75" hidden="1">
      <c r="A283" s="43" t="s">
        <v>32</v>
      </c>
      <c r="B283" s="152"/>
      <c r="C283" s="32"/>
      <c r="D283" s="90"/>
      <c r="I283" s="9"/>
      <c r="J283" s="80"/>
      <c r="K283" s="81"/>
    </row>
    <row r="284" spans="1:11" s="18" customFormat="1" ht="60.75" hidden="1">
      <c r="A284" s="60" t="s">
        <v>33</v>
      </c>
      <c r="B284" s="166"/>
      <c r="C284" s="32"/>
      <c r="D284" s="90"/>
      <c r="I284" s="9"/>
      <c r="J284" s="80"/>
      <c r="K284" s="81"/>
    </row>
    <row r="285" spans="1:11" s="18" customFormat="1" ht="60.75" hidden="1">
      <c r="A285" s="43" t="s">
        <v>34</v>
      </c>
      <c r="B285" s="152"/>
      <c r="C285" s="32"/>
      <c r="D285" s="90"/>
      <c r="I285" s="9"/>
      <c r="J285" s="80"/>
      <c r="K285" s="81"/>
    </row>
    <row r="286" spans="1:11" s="18" customFormat="1" ht="59.25" customHeight="1" hidden="1">
      <c r="A286" s="60" t="s">
        <v>180</v>
      </c>
      <c r="B286" s="166"/>
      <c r="C286" s="32"/>
      <c r="D286" s="90"/>
      <c r="I286" s="9"/>
      <c r="J286" s="80"/>
      <c r="K286" s="81"/>
    </row>
    <row r="287" spans="1:11" s="18" customFormat="1" ht="60.75" hidden="1">
      <c r="A287" s="43" t="s">
        <v>181</v>
      </c>
      <c r="B287" s="152"/>
      <c r="C287" s="32"/>
      <c r="D287" s="90"/>
      <c r="I287" s="9"/>
      <c r="J287" s="80"/>
      <c r="K287" s="81"/>
    </row>
    <row r="288" spans="1:11" s="18" customFormat="1" ht="60.75" hidden="1">
      <c r="A288" s="60" t="s">
        <v>182</v>
      </c>
      <c r="B288" s="166"/>
      <c r="C288" s="32"/>
      <c r="D288" s="90"/>
      <c r="I288" s="9"/>
      <c r="J288" s="80"/>
      <c r="K288" s="81"/>
    </row>
    <row r="289" spans="1:11" s="18" customFormat="1" ht="30" hidden="1">
      <c r="A289" s="43" t="s">
        <v>183</v>
      </c>
      <c r="B289" s="152"/>
      <c r="C289" s="32"/>
      <c r="D289" s="90"/>
      <c r="I289" s="9"/>
      <c r="J289" s="80"/>
      <c r="K289" s="81"/>
    </row>
    <row r="290" spans="1:11" s="18" customFormat="1" ht="30" hidden="1">
      <c r="A290" s="60" t="s">
        <v>184</v>
      </c>
      <c r="B290" s="166"/>
      <c r="C290" s="32"/>
      <c r="D290" s="90"/>
      <c r="I290" s="9"/>
      <c r="J290" s="80"/>
      <c r="K290" s="81"/>
    </row>
    <row r="291" spans="1:11" s="62" customFormat="1" ht="30" hidden="1">
      <c r="A291" s="61" t="s">
        <v>257</v>
      </c>
      <c r="B291" s="160"/>
      <c r="C291" s="19"/>
      <c r="D291" s="90"/>
      <c r="J291" s="63"/>
      <c r="K291" s="63"/>
    </row>
    <row r="292" spans="1:11" s="62" customFormat="1" ht="30" hidden="1">
      <c r="A292" s="25" t="s">
        <v>258</v>
      </c>
      <c r="B292" s="169"/>
      <c r="C292" s="19">
        <f>C293+C294+C295</f>
        <v>0</v>
      </c>
      <c r="D292" s="90"/>
      <c r="J292" s="63"/>
      <c r="K292" s="63"/>
    </row>
    <row r="293" spans="1:11" s="62" customFormat="1" ht="60.75" hidden="1">
      <c r="A293" s="64" t="s">
        <v>259</v>
      </c>
      <c r="B293" s="170"/>
      <c r="C293" s="7">
        <f>500000</f>
        <v>500000</v>
      </c>
      <c r="D293" s="90"/>
      <c r="J293" s="63"/>
      <c r="K293" s="63"/>
    </row>
    <row r="294" spans="1:11" s="18" customFormat="1" ht="30" hidden="1">
      <c r="A294" s="65" t="s">
        <v>260</v>
      </c>
      <c r="B294" s="171"/>
      <c r="C294" s="17"/>
      <c r="D294" s="90"/>
      <c r="I294" s="9"/>
      <c r="J294" s="11"/>
      <c r="K294" s="11"/>
    </row>
    <row r="295" spans="1:11" s="18" customFormat="1" ht="30" customHeight="1" hidden="1">
      <c r="A295" s="66" t="s">
        <v>156</v>
      </c>
      <c r="B295" s="168"/>
      <c r="C295" s="17">
        <v>-500000</v>
      </c>
      <c r="D295" s="90"/>
      <c r="J295" s="11"/>
      <c r="K295" s="11"/>
    </row>
    <row r="296" spans="1:11" s="18" customFormat="1" ht="5.25" customHeight="1" hidden="1">
      <c r="A296" s="66"/>
      <c r="B296" s="168"/>
      <c r="C296" s="17"/>
      <c r="D296" s="90"/>
      <c r="J296" s="11"/>
      <c r="K296" s="11"/>
    </row>
    <row r="297" spans="1:11" s="18" customFormat="1" ht="30" hidden="1">
      <c r="A297" s="30" t="s">
        <v>253</v>
      </c>
      <c r="B297" s="172"/>
      <c r="C297" s="67"/>
      <c r="D297" s="90"/>
      <c r="E297" s="68"/>
      <c r="J297" s="11"/>
      <c r="K297" s="11"/>
    </row>
    <row r="298" spans="1:11" s="71" customFormat="1" ht="6" customHeight="1" hidden="1">
      <c r="A298" s="66"/>
      <c r="B298" s="168"/>
      <c r="C298" s="69"/>
      <c r="D298" s="90"/>
      <c r="E298" s="70"/>
      <c r="F298" s="18"/>
      <c r="G298" s="18"/>
      <c r="J298" s="72"/>
      <c r="K298" s="72"/>
    </row>
    <row r="299" spans="1:11" s="18" customFormat="1" ht="30" hidden="1">
      <c r="A299" s="30" t="s">
        <v>277</v>
      </c>
      <c r="B299" s="172"/>
      <c r="C299" s="73"/>
      <c r="D299" s="90"/>
      <c r="E299" s="62"/>
      <c r="J299" s="11"/>
      <c r="K299" s="11"/>
    </row>
    <row r="300" spans="1:11" s="18" customFormat="1" ht="30" hidden="1">
      <c r="A300" s="30" t="s">
        <v>254</v>
      </c>
      <c r="B300" s="172"/>
      <c r="C300" s="74">
        <f>C301+C309</f>
        <v>0</v>
      </c>
      <c r="D300" s="90"/>
      <c r="E300" s="62"/>
      <c r="J300" s="11"/>
      <c r="K300" s="11"/>
    </row>
    <row r="301" spans="1:11" s="18" customFormat="1" ht="30" hidden="1">
      <c r="A301" s="20" t="s">
        <v>48</v>
      </c>
      <c r="B301" s="152"/>
      <c r="C301" s="75">
        <f>C302+C303+C308+C304+C305+C306</f>
        <v>-2000354</v>
      </c>
      <c r="D301" s="90"/>
      <c r="E301" s="62"/>
      <c r="J301" s="11"/>
      <c r="K301" s="11"/>
    </row>
    <row r="302" spans="1:11" s="18" customFormat="1" ht="60.75" hidden="1">
      <c r="A302" s="66" t="s">
        <v>255</v>
      </c>
      <c r="B302" s="168"/>
      <c r="C302" s="76">
        <v>-80000</v>
      </c>
      <c r="D302" s="90"/>
      <c r="E302" s="62"/>
      <c r="J302" s="11"/>
      <c r="K302" s="11"/>
    </row>
    <row r="303" spans="1:11" s="18" customFormat="1" ht="30" hidden="1">
      <c r="A303" s="66" t="s">
        <v>44</v>
      </c>
      <c r="B303" s="168"/>
      <c r="C303" s="17">
        <v>80000</v>
      </c>
      <c r="D303" s="90"/>
      <c r="J303" s="11"/>
      <c r="K303" s="11"/>
    </row>
    <row r="304" spans="1:11" s="18" customFormat="1" ht="30" hidden="1">
      <c r="A304" s="42" t="s">
        <v>168</v>
      </c>
      <c r="B304" s="152"/>
      <c r="C304" s="77"/>
      <c r="D304" s="90"/>
      <c r="J304" s="11">
        <v>-746972.85</v>
      </c>
      <c r="K304" s="11"/>
    </row>
    <row r="305" spans="1:11" s="18" customFormat="1" ht="60.75" hidden="1">
      <c r="A305" s="66" t="s">
        <v>270</v>
      </c>
      <c r="B305" s="168"/>
      <c r="C305" s="17">
        <v>391395.8</v>
      </c>
      <c r="D305" s="90"/>
      <c r="J305" s="11"/>
      <c r="K305" s="11"/>
    </row>
    <row r="306" spans="1:11" s="18" customFormat="1" ht="30" hidden="1">
      <c r="A306" s="66" t="s">
        <v>155</v>
      </c>
      <c r="B306" s="168"/>
      <c r="C306" s="7">
        <f>-1138368.65+746972.85</f>
        <v>-391395.79999999993</v>
      </c>
      <c r="D306" s="90"/>
      <c r="J306" s="11">
        <v>746972.85</v>
      </c>
      <c r="K306" s="11"/>
    </row>
    <row r="307" spans="1:11" s="18" customFormat="1" ht="30" hidden="1">
      <c r="A307" s="66"/>
      <c r="B307" s="168"/>
      <c r="C307" s="17"/>
      <c r="D307" s="90"/>
      <c r="J307" s="11"/>
      <c r="K307" s="11"/>
    </row>
    <row r="308" spans="1:11" s="18" customFormat="1" ht="60.75" hidden="1">
      <c r="A308" s="42" t="s">
        <v>50</v>
      </c>
      <c r="B308" s="152"/>
      <c r="C308" s="7">
        <v>-2000354</v>
      </c>
      <c r="D308" s="90"/>
      <c r="J308" s="11"/>
      <c r="K308" s="11"/>
    </row>
    <row r="309" spans="1:11" s="18" customFormat="1" ht="30" hidden="1">
      <c r="A309" s="59" t="s">
        <v>49</v>
      </c>
      <c r="B309" s="168"/>
      <c r="C309" s="32">
        <f>C310</f>
        <v>2000354</v>
      </c>
      <c r="D309" s="90"/>
      <c r="J309" s="11"/>
      <c r="K309" s="11"/>
    </row>
    <row r="310" spans="1:11" s="18" customFormat="1" ht="60.75" hidden="1">
      <c r="A310" s="42" t="s">
        <v>51</v>
      </c>
      <c r="B310" s="152"/>
      <c r="C310" s="7">
        <v>2000354</v>
      </c>
      <c r="D310" s="90"/>
      <c r="J310" s="11"/>
      <c r="K310" s="11"/>
    </row>
    <row r="311" spans="1:11" s="18" customFormat="1" ht="30" hidden="1">
      <c r="A311" s="34"/>
      <c r="B311" s="166"/>
      <c r="C311" s="7"/>
      <c r="D311" s="90"/>
      <c r="J311" s="11"/>
      <c r="K311" s="11"/>
    </row>
    <row r="312" spans="1:11" s="18" customFormat="1" ht="30" hidden="1">
      <c r="A312" s="48" t="s">
        <v>264</v>
      </c>
      <c r="B312" s="165"/>
      <c r="C312" s="21"/>
      <c r="D312" s="90"/>
      <c r="J312" s="11"/>
      <c r="K312" s="11"/>
    </row>
    <row r="313" spans="1:11" s="18" customFormat="1" ht="60.75" hidden="1">
      <c r="A313" s="42" t="s">
        <v>267</v>
      </c>
      <c r="B313" s="152"/>
      <c r="C313" s="17">
        <f>C314+C315</f>
        <v>0</v>
      </c>
      <c r="D313" s="90"/>
      <c r="J313" s="11"/>
      <c r="K313" s="11"/>
    </row>
    <row r="314" spans="1:11" s="18" customFormat="1" ht="30" hidden="1">
      <c r="A314" s="43" t="s">
        <v>169</v>
      </c>
      <c r="B314" s="152"/>
      <c r="C314" s="17">
        <v>-290000</v>
      </c>
      <c r="D314" s="90"/>
      <c r="J314" s="11"/>
      <c r="K314" s="11"/>
    </row>
    <row r="315" spans="1:11" s="18" customFormat="1" ht="30" hidden="1">
      <c r="A315" s="13" t="s">
        <v>170</v>
      </c>
      <c r="B315" s="152"/>
      <c r="C315" s="17">
        <v>290000</v>
      </c>
      <c r="D315" s="90"/>
      <c r="J315" s="11"/>
      <c r="K315" s="11"/>
    </row>
    <row r="316" spans="1:11" s="18" customFormat="1" ht="30" hidden="1">
      <c r="A316" s="23" t="s">
        <v>266</v>
      </c>
      <c r="B316" s="172"/>
      <c r="C316" s="21"/>
      <c r="D316" s="90"/>
      <c r="J316" s="11"/>
      <c r="K316" s="11"/>
    </row>
    <row r="317" spans="1:11" s="18" customFormat="1" ht="30" hidden="1">
      <c r="A317" s="59" t="s">
        <v>49</v>
      </c>
      <c r="B317" s="168"/>
      <c r="C317" s="7"/>
      <c r="D317" s="90"/>
      <c r="J317" s="11"/>
      <c r="K317" s="11"/>
    </row>
    <row r="318" spans="1:11" s="18" customFormat="1" ht="60.75" hidden="1">
      <c r="A318" s="43" t="s">
        <v>171</v>
      </c>
      <c r="B318" s="152"/>
      <c r="C318" s="7"/>
      <c r="D318" s="90"/>
      <c r="E318" s="62"/>
      <c r="F318" s="62"/>
      <c r="G318" s="62"/>
      <c r="H318" s="62"/>
      <c r="I318" s="62"/>
      <c r="J318" s="63"/>
      <c r="K318" s="63"/>
    </row>
    <row r="319" spans="1:11" s="18" customFormat="1" ht="60.75" hidden="1">
      <c r="A319" s="78" t="s">
        <v>172</v>
      </c>
      <c r="B319" s="168"/>
      <c r="C319" s="17"/>
      <c r="D319" s="90"/>
      <c r="E319" s="62"/>
      <c r="F319" s="62"/>
      <c r="G319" s="62"/>
      <c r="H319" s="62"/>
      <c r="I319" s="62"/>
      <c r="J319" s="63"/>
      <c r="K319" s="63"/>
    </row>
    <row r="320" spans="1:11" s="18" customFormat="1" ht="30">
      <c r="A320" s="87" t="s">
        <v>36</v>
      </c>
      <c r="B320" s="168"/>
      <c r="C320" s="102"/>
      <c r="D320" s="90"/>
      <c r="E320" s="62"/>
      <c r="F320" s="62"/>
      <c r="G320" s="62"/>
      <c r="H320" s="62"/>
      <c r="I320" s="62"/>
      <c r="J320" s="63"/>
      <c r="K320" s="63"/>
    </row>
    <row r="321" spans="1:11" s="18" customFormat="1" ht="60.75">
      <c r="A321" s="122" t="s">
        <v>118</v>
      </c>
      <c r="B321" s="168"/>
      <c r="C321" s="102"/>
      <c r="D321" s="90"/>
      <c r="E321" s="62"/>
      <c r="F321" s="62"/>
      <c r="G321" s="62"/>
      <c r="H321" s="62"/>
      <c r="I321" s="62"/>
      <c r="J321" s="63"/>
      <c r="K321" s="63"/>
    </row>
    <row r="322" spans="1:11" s="18" customFormat="1" ht="60.75">
      <c r="A322" s="194" t="s">
        <v>119</v>
      </c>
      <c r="B322" s="168"/>
      <c r="C322" s="102"/>
      <c r="D322" s="90"/>
      <c r="E322" s="62"/>
      <c r="F322" s="62"/>
      <c r="G322" s="62"/>
      <c r="H322" s="62"/>
      <c r="I322" s="62"/>
      <c r="J322" s="63"/>
      <c r="K322" s="63"/>
    </row>
    <row r="323" spans="1:11" s="18" customFormat="1" ht="9" customHeight="1">
      <c r="A323" s="78"/>
      <c r="B323" s="168"/>
      <c r="C323" s="113"/>
      <c r="D323" s="184"/>
      <c r="E323" s="62"/>
      <c r="F323" s="62"/>
      <c r="G323" s="62"/>
      <c r="H323" s="62"/>
      <c r="I323" s="62"/>
      <c r="J323" s="63"/>
      <c r="K323" s="63"/>
    </row>
    <row r="324" spans="1:11" ht="30">
      <c r="A324" s="79" t="s">
        <v>253</v>
      </c>
      <c r="B324" s="173"/>
      <c r="C324" s="114"/>
      <c r="D324" s="185"/>
      <c r="H324" s="8"/>
      <c r="J324" s="1"/>
      <c r="K324" s="1"/>
    </row>
    <row r="325" spans="1:4" s="8" customFormat="1" ht="7.5" customHeight="1">
      <c r="A325" s="87"/>
      <c r="B325" s="174"/>
      <c r="C325" s="136"/>
      <c r="D325" s="186"/>
    </row>
    <row r="326" spans="1:11" ht="30">
      <c r="A326" s="79" t="s">
        <v>254</v>
      </c>
      <c r="B326" s="143"/>
      <c r="C326" s="114"/>
      <c r="D326" s="185"/>
      <c r="H326" s="8"/>
      <c r="J326" s="1"/>
      <c r="K326" s="1"/>
    </row>
    <row r="327" spans="1:11" ht="30">
      <c r="A327" s="87" t="s">
        <v>48</v>
      </c>
      <c r="B327" s="90"/>
      <c r="C327" s="103">
        <f>C328+C329+C330+C331</f>
        <v>0</v>
      </c>
      <c r="D327" s="187"/>
      <c r="H327" s="8"/>
      <c r="J327" s="1"/>
      <c r="K327" s="1"/>
    </row>
    <row r="328" spans="1:11" ht="60.75">
      <c r="A328" s="115" t="s">
        <v>179</v>
      </c>
      <c r="B328" s="90">
        <v>1137422.85</v>
      </c>
      <c r="C328" s="102">
        <v>-310400</v>
      </c>
      <c r="D328" s="90">
        <f>B328+C328</f>
        <v>827022.8500000001</v>
      </c>
      <c r="H328" s="8"/>
      <c r="J328" s="1"/>
      <c r="K328" s="1"/>
    </row>
    <row r="329" spans="1:242" s="15" customFormat="1" ht="60.75">
      <c r="A329" s="116" t="s">
        <v>227</v>
      </c>
      <c r="B329" s="90">
        <v>0</v>
      </c>
      <c r="C329" s="102">
        <v>310400</v>
      </c>
      <c r="D329" s="90">
        <f>B329+C329</f>
        <v>310400</v>
      </c>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row>
    <row r="330" spans="1:242" s="15" customFormat="1" ht="60.75">
      <c r="A330" s="115" t="s">
        <v>153</v>
      </c>
      <c r="B330" s="90">
        <v>2000000</v>
      </c>
      <c r="C330" s="102">
        <v>-2000000</v>
      </c>
      <c r="D330" s="90">
        <f>B330+C330</f>
        <v>0</v>
      </c>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row>
    <row r="331" spans="1:242" s="15" customFormat="1" ht="60.75">
      <c r="A331" s="115" t="s">
        <v>154</v>
      </c>
      <c r="B331" s="90">
        <v>1120000</v>
      </c>
      <c r="C331" s="102">
        <v>2000000</v>
      </c>
      <c r="D331" s="90">
        <f>B331+C331</f>
        <v>3120000</v>
      </c>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row>
    <row r="332" spans="1:11" ht="30">
      <c r="A332" s="110" t="s">
        <v>75</v>
      </c>
      <c r="B332" s="107"/>
      <c r="C332" s="102"/>
      <c r="D332" s="182"/>
      <c r="H332" s="8"/>
      <c r="J332" s="1"/>
      <c r="K332" s="1"/>
    </row>
    <row r="333" spans="1:11" s="18" customFormat="1" ht="30">
      <c r="A333" s="87" t="s">
        <v>48</v>
      </c>
      <c r="B333" s="159"/>
      <c r="C333" s="102"/>
      <c r="D333" s="182"/>
      <c r="J333" s="11"/>
      <c r="K333" s="11"/>
    </row>
    <row r="334" spans="1:11" ht="122.25">
      <c r="A334" s="122" t="s">
        <v>76</v>
      </c>
      <c r="B334" s="175"/>
      <c r="C334" s="102"/>
      <c r="D334" s="182"/>
      <c r="E334" s="137"/>
      <c r="F334" s="137"/>
      <c r="G334" s="137"/>
      <c r="H334" s="138"/>
      <c r="J334" s="1"/>
      <c r="K334" s="1"/>
    </row>
    <row r="335" spans="1:11" ht="153">
      <c r="A335" s="139" t="s">
        <v>232</v>
      </c>
      <c r="B335" s="150"/>
      <c r="C335" s="102"/>
      <c r="D335" s="182"/>
      <c r="E335" s="137"/>
      <c r="F335" s="137"/>
      <c r="G335" s="137"/>
      <c r="H335" s="138"/>
      <c r="J335" s="1"/>
      <c r="K335" s="1"/>
    </row>
  </sheetData>
  <sheetProtection/>
  <mergeCells count="2">
    <mergeCell ref="C1:D1"/>
    <mergeCell ref="A3:D3"/>
  </mergeCells>
  <printOptions/>
  <pageMargins left="0.52" right="0.25" top="0.7480314960629921" bottom="0.7480314960629921" header="0.31496062992125984" footer="0.31496062992125984"/>
  <pageSetup fitToHeight="6"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sheetPr>
    <pageSetUpPr fitToPage="1"/>
  </sheetPr>
  <dimension ref="A4:IE8"/>
  <sheetViews>
    <sheetView zoomScalePageLayoutView="0" workbookViewId="0" topLeftCell="A1">
      <selection activeCell="C4" sqref="C4"/>
    </sheetView>
  </sheetViews>
  <sheetFormatPr defaultColWidth="9.00390625" defaultRowHeight="12.75"/>
  <cols>
    <col min="1" max="1" width="100.875" style="0" customWidth="1"/>
    <col min="2" max="2" width="36.00390625" style="0" hidden="1" customWidth="1"/>
    <col min="3" max="3" width="32.00390625" style="0" customWidth="1"/>
  </cols>
  <sheetData>
    <row r="4" spans="1:239" s="97" customFormat="1" ht="41.25" customHeight="1">
      <c r="A4" s="6" t="s">
        <v>7</v>
      </c>
      <c r="B4" s="193">
        <f>B780+B807</f>
        <v>0</v>
      </c>
      <c r="C4" s="199">
        <v>7474273.03</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row>
    <row r="5" spans="1:239" s="97" customFormat="1" ht="32.25" customHeight="1">
      <c r="A5" s="6" t="s">
        <v>9</v>
      </c>
      <c r="B5" s="193">
        <f>B781+B808</f>
        <v>0</v>
      </c>
      <c r="C5" s="199">
        <f>5666633.95-16473.6</f>
        <v>5650160.350000001</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row>
    <row r="6" spans="1:239" s="97" customFormat="1" ht="32.25" customHeight="1">
      <c r="A6" s="200" t="s">
        <v>10</v>
      </c>
      <c r="B6" s="90"/>
      <c r="C6" s="201">
        <v>5450160.35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row>
    <row r="7" spans="1:239" s="97" customFormat="1" ht="32.25" customHeight="1">
      <c r="A7" s="200" t="s">
        <v>11</v>
      </c>
      <c r="B7" s="90"/>
      <c r="C7" s="201">
        <v>200000</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97" customFormat="1" ht="38.25" customHeight="1">
      <c r="A8" s="6" t="s">
        <v>8</v>
      </c>
      <c r="B8" s="193">
        <f>B782+B809</f>
        <v>0</v>
      </c>
      <c r="C8" s="199">
        <f>C4-C5</f>
        <v>1824112.6799999997</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shevchenko</dc:creator>
  <cp:keywords/>
  <dc:description/>
  <cp:lastModifiedBy>plan</cp:lastModifiedBy>
  <cp:lastPrinted>2017-04-10T07:53:26Z</cp:lastPrinted>
  <dcterms:created xsi:type="dcterms:W3CDTF">2009-04-24T05:41:18Z</dcterms:created>
  <dcterms:modified xsi:type="dcterms:W3CDTF">2017-06-12T14:16:35Z</dcterms:modified>
  <cp:category/>
  <cp:version/>
  <cp:contentType/>
  <cp:contentStatus/>
</cp:coreProperties>
</file>